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5"/>
  <workbookPr/>
  <mc:AlternateContent xmlns:mc="http://schemas.openxmlformats.org/markup-compatibility/2006">
    <mc:Choice Requires="x15">
      <x15ac:absPath xmlns:x15ac="http://schemas.microsoft.com/office/spreadsheetml/2010/11/ac" url="/Users/mikevanham/Desktop/"/>
    </mc:Choice>
  </mc:AlternateContent>
  <xr:revisionPtr revIDLastSave="0" documentId="13_ncr:1_{CED27DCD-5C35-C248-9B78-815D69F80A3E}" xr6:coauthVersionLast="36" xr6:coauthVersionMax="36" xr10:uidLastSave="{00000000-0000-0000-0000-000000000000}"/>
  <bookViews>
    <workbookView xWindow="0" yWindow="460" windowWidth="35200" windowHeight="20880" tabRatio="500" xr2:uid="{00000000-000D-0000-FFFF-FFFF00000000}"/>
  </bookViews>
  <sheets>
    <sheet name="Overview" sheetId="1" r:id="rId1"/>
    <sheet name="Summary" sheetId="2" r:id="rId2"/>
    <sheet name="Fiscal support" sheetId="3" r:id="rId3"/>
    <sheet name="Public finance " sheetId="5" r:id="rId4"/>
    <sheet name="SOE investment" sheetId="6" r:id="rId5"/>
  </sheets>
  <definedNames>
    <definedName name="_xlnm._FilterDatabase" localSheetId="2" hidden="1">'Fiscal support'!$A$4:$S$25</definedName>
    <definedName name="_xlnm._FilterDatabase" localSheetId="3" hidden="1">'Public finance '!$A$4:$T$9</definedName>
  </definedNames>
  <calcPr calcId="18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O7" i="6" l="1"/>
  <c r="P7" i="6" s="1"/>
  <c r="O6" i="6"/>
  <c r="P6" i="6" s="1"/>
  <c r="O5" i="6"/>
  <c r="O10" i="6" s="1"/>
  <c r="K8" i="2" s="1"/>
  <c r="P9" i="5"/>
  <c r="H9" i="5"/>
  <c r="O8" i="5"/>
  <c r="P8" i="5" s="1"/>
  <c r="O7" i="5"/>
  <c r="P7" i="5" s="1"/>
  <c r="J6" i="5"/>
  <c r="O6" i="5" s="1"/>
  <c r="I6" i="5"/>
  <c r="H6" i="5"/>
  <c r="J5" i="5"/>
  <c r="O5" i="5" s="1"/>
  <c r="I5" i="5"/>
  <c r="H5" i="5"/>
  <c r="O65" i="3"/>
  <c r="P65" i="3" s="1"/>
  <c r="P64" i="3"/>
  <c r="O64" i="3"/>
  <c r="O63" i="3"/>
  <c r="P63" i="3" s="1"/>
  <c r="P62" i="3"/>
  <c r="O62" i="3"/>
  <c r="P61" i="3"/>
  <c r="O60" i="3"/>
  <c r="P60" i="3" s="1"/>
  <c r="O59" i="3"/>
  <c r="P59" i="3" s="1"/>
  <c r="O58" i="3"/>
  <c r="P58" i="3" s="1"/>
  <c r="O57" i="3"/>
  <c r="P57" i="3" s="1"/>
  <c r="C44" i="3"/>
  <c r="C42" i="3"/>
  <c r="E6" i="2" s="1"/>
  <c r="N36" i="3"/>
  <c r="M36" i="3"/>
  <c r="L36" i="3"/>
  <c r="K36" i="3"/>
  <c r="J36" i="3"/>
  <c r="J37" i="3" s="1"/>
  <c r="I36" i="3"/>
  <c r="H36" i="3"/>
  <c r="N35" i="3"/>
  <c r="M35" i="3"/>
  <c r="L35" i="3"/>
  <c r="J35" i="3"/>
  <c r="I35" i="3"/>
  <c r="H35" i="3"/>
  <c r="N33" i="3"/>
  <c r="M33" i="3"/>
  <c r="L33" i="3"/>
  <c r="K33" i="3"/>
  <c r="J33" i="3"/>
  <c r="I33" i="3"/>
  <c r="H33" i="3"/>
  <c r="N32" i="3"/>
  <c r="N37" i="3" s="1"/>
  <c r="M32" i="3"/>
  <c r="L32" i="3"/>
  <c r="K32" i="3"/>
  <c r="J32" i="3"/>
  <c r="I32" i="3"/>
  <c r="H32" i="3"/>
  <c r="B31" i="3"/>
  <c r="N28" i="3"/>
  <c r="M28" i="3"/>
  <c r="L28" i="3"/>
  <c r="M29" i="3" s="1"/>
  <c r="J28" i="3"/>
  <c r="I28" i="3"/>
  <c r="H28" i="3"/>
  <c r="I29" i="3" s="1"/>
  <c r="O24" i="3"/>
  <c r="P24" i="3" s="1"/>
  <c r="O23" i="3"/>
  <c r="O21" i="3"/>
  <c r="O17" i="3"/>
  <c r="P17" i="3" s="1"/>
  <c r="O16" i="3"/>
  <c r="O15" i="3"/>
  <c r="P15" i="3" s="1"/>
  <c r="O14" i="3"/>
  <c r="P14" i="3" s="1"/>
  <c r="O13" i="3"/>
  <c r="P13" i="3" s="1"/>
  <c r="O12" i="3"/>
  <c r="P12" i="3" s="1"/>
  <c r="O11" i="3"/>
  <c r="P11" i="3" s="1"/>
  <c r="O10" i="3"/>
  <c r="O9" i="3"/>
  <c r="C43" i="3" s="1"/>
  <c r="D6" i="2" s="1"/>
  <c r="K7" i="3"/>
  <c r="K28" i="3" s="1"/>
  <c r="K29" i="3" s="1"/>
  <c r="O6" i="3"/>
  <c r="O5" i="3"/>
  <c r="J6" i="2"/>
  <c r="O32" i="3" l="1"/>
  <c r="H37" i="3"/>
  <c r="O33" i="3"/>
  <c r="N29" i="3"/>
  <c r="I37" i="3"/>
  <c r="M37" i="3"/>
  <c r="C39" i="3"/>
  <c r="P9" i="3"/>
  <c r="L37" i="3"/>
  <c r="B29" i="3"/>
  <c r="I6" i="2"/>
  <c r="P10" i="3"/>
  <c r="P33" i="3" s="1"/>
  <c r="P16" i="3"/>
  <c r="P32" i="3" s="1"/>
  <c r="B35" i="3"/>
  <c r="J29" i="3"/>
  <c r="B30" i="3"/>
  <c r="C40" i="3"/>
  <c r="F6" i="2" s="1"/>
  <c r="P6" i="5"/>
  <c r="C6" i="2"/>
  <c r="O11" i="5"/>
  <c r="P6" i="3"/>
  <c r="P23" i="3"/>
  <c r="L29" i="3"/>
  <c r="B34" i="3"/>
  <c r="K35" i="3"/>
  <c r="K37" i="3" s="1"/>
  <c r="O35" i="3"/>
  <c r="P5" i="6"/>
  <c r="P5" i="3"/>
  <c r="O7" i="3"/>
  <c r="P7" i="3" s="1"/>
  <c r="O28" i="3"/>
  <c r="O36" i="3"/>
  <c r="P5" i="5"/>
  <c r="O38" i="3" l="1"/>
  <c r="P36" i="3"/>
  <c r="P38" i="3"/>
  <c r="K7" i="2"/>
  <c r="P11" i="5"/>
  <c r="E7" i="2" s="1"/>
  <c r="P35" i="3"/>
  <c r="P28" i="3"/>
  <c r="B32" i="3"/>
  <c r="B37" i="3" s="1"/>
  <c r="C41" i="3"/>
  <c r="G6" i="2" l="1"/>
  <c r="K6" i="2" s="1"/>
  <c r="C45" i="3"/>
</calcChain>
</file>

<file path=xl/sharedStrings.xml><?xml version="1.0" encoding="utf-8"?>
<sst xmlns="http://schemas.openxmlformats.org/spreadsheetml/2006/main" count="576" uniqueCount="189">
  <si>
    <t>Subsidies for production  and consumption of coal, oil and gas: the Netherlands</t>
  </si>
  <si>
    <r>
      <rPr>
        <sz val="11"/>
        <rFont val="Calibri"/>
        <charset val="1"/>
      </rPr>
      <t xml:space="preserve">This data sheet provides background information for the report: </t>
    </r>
    <r>
      <rPr>
        <i/>
        <sz val="11"/>
        <rFont val="Calibri"/>
        <charset val="1"/>
      </rPr>
      <t>Monitoring Europe's fossil fuel subsidies: the Netherlands</t>
    </r>
  </si>
  <si>
    <r>
      <rPr>
        <sz val="11"/>
        <color rgb="FF000000"/>
        <rFont val="Calibri"/>
        <charset val="1"/>
      </rPr>
      <t>For the purpose of this report, production subsidies for fossil fuels include: national subsidies, investment by state-owned enterprises (SOEs), and public finance. The f</t>
    </r>
    <r>
      <rPr>
        <sz val="11"/>
        <rFont val="Calibri"/>
        <charset val="1"/>
      </rPr>
      <t xml:space="preserve">ull report </t>
    </r>
    <r>
      <rPr>
        <i/>
        <sz val="11"/>
        <rFont val="Calibri"/>
        <charset val="1"/>
      </rPr>
      <t xml:space="preserve">Phase-out 2020: monitoring Europe's fossil fuel subsidies </t>
    </r>
    <r>
      <rPr>
        <sz val="11"/>
        <color rgb="FF000000"/>
        <rFont val="Calibri"/>
        <charset val="1"/>
      </rPr>
      <t xml:space="preserve">provides a detailed discussion of technical and transparency issues in identifying subsidies to fossil production and consumption, and outlines the methodology used in this country study. </t>
    </r>
  </si>
  <si>
    <r>
      <rPr>
        <sz val="11"/>
        <color rgb="FF000000"/>
        <rFont val="Calibri"/>
        <charset val="1"/>
      </rPr>
      <t xml:space="preserve">The authors welcome feedback on the full report, on the country study, and on this data sheet to improve the accuracy and transparency of information on </t>
    </r>
    <r>
      <rPr>
        <sz val="11"/>
        <rFont val="Calibri"/>
        <charset val="1"/>
      </rPr>
      <t>European governments and EU Commission</t>
    </r>
    <r>
      <rPr>
        <b/>
        <sz val="11"/>
        <rFont val="Calibri"/>
        <charset val="1"/>
      </rPr>
      <t xml:space="preserve"> </t>
    </r>
    <r>
      <rPr>
        <sz val="11"/>
        <color rgb="FF000000"/>
        <rFont val="Calibri"/>
        <charset val="1"/>
      </rPr>
      <t>subsidies to fossil fuel production and consumption.</t>
    </r>
  </si>
  <si>
    <t>SOE investment</t>
  </si>
  <si>
    <t>Summary table of subsidies by activity (Euro millions, average 2014 – 2020) - the Netherlands</t>
  </si>
  <si>
    <t>Production</t>
  </si>
  <si>
    <t>Consumption</t>
  </si>
  <si>
    <t>Activity / Instrument</t>
  </si>
  <si>
    <t>Coal mining</t>
  </si>
  <si>
    <t>Oil and gas</t>
  </si>
  <si>
    <t xml:space="preserve">Electricity </t>
  </si>
  <si>
    <t>Multiple or unclear</t>
  </si>
  <si>
    <t>Transport</t>
  </si>
  <si>
    <t>Industry and business</t>
  </si>
  <si>
    <t>Households</t>
  </si>
  <si>
    <t>Agriculture</t>
  </si>
  <si>
    <t>TOTAL</t>
  </si>
  <si>
    <r>
      <rPr>
        <b/>
        <sz val="10"/>
        <color rgb="FF000000"/>
        <rFont val="Calibri"/>
        <charset val="1"/>
      </rPr>
      <t xml:space="preserve">Fiscal support
</t>
    </r>
    <r>
      <rPr>
        <sz val="10"/>
        <color rgb="FF000000"/>
        <rFont val="Calibri"/>
        <charset val="1"/>
      </rPr>
      <t>(Budget expenditure
+ tax exemptions
+ price and income support)</t>
    </r>
  </si>
  <si>
    <t>Public finance</t>
  </si>
  <si>
    <t>State-owned Enterprise investment</t>
  </si>
  <si>
    <t>Fiscal support (including tax breaks, budgetary expenditure, and price and income support) - in national currency (Euro) millions - the Netherlands</t>
  </si>
  <si>
    <t>Measure or project 
(written description)</t>
  </si>
  <si>
    <t>Source of subsidy 
(entity / institution name, or ministry if available)</t>
  </si>
  <si>
    <t>Subsidy type</t>
  </si>
  <si>
    <t>Targeted energy source</t>
  </si>
  <si>
    <t>Incidence</t>
  </si>
  <si>
    <t xml:space="preserve">Stage </t>
  </si>
  <si>
    <t>Recipient country 
(for international support)</t>
  </si>
  <si>
    <t>2014
(national currency)</t>
  </si>
  <si>
    <t>2015
(national currency)</t>
  </si>
  <si>
    <t>2016
(national currency)</t>
  </si>
  <si>
    <t>Estimated annual amount
(national currency)</t>
  </si>
  <si>
    <t>Estimated annual amount
(million, EUR)</t>
  </si>
  <si>
    <t>Source</t>
  </si>
  <si>
    <t>Source 2</t>
  </si>
  <si>
    <t>Notes</t>
  </si>
  <si>
    <t>RD&amp;D Fossil fuels (total)</t>
  </si>
  <si>
    <t>Government/Public body</t>
  </si>
  <si>
    <t>Budget expenditure</t>
  </si>
  <si>
    <t>Oil, gas and coal</t>
  </si>
  <si>
    <t>RD&amp;D</t>
  </si>
  <si>
    <t>n/a</t>
  </si>
  <si>
    <t>IEA (2019)</t>
  </si>
  <si>
    <t>https://www.pbl.nl/sites/default/files/downloads/pbl-2019-klimaat-en-energieverkenning-2019-3508.pdf</t>
  </si>
  <si>
    <t>All 2017 prices and exchange rates</t>
  </si>
  <si>
    <r>
      <rPr>
        <b/>
        <sz val="11"/>
        <color rgb="FF000000"/>
        <rFont val="Calibri"/>
        <charset val="1"/>
      </rPr>
      <t>EU ETS compensation:</t>
    </r>
    <r>
      <rPr>
        <sz val="11"/>
        <color rgb="FF000000"/>
        <rFont val="Calibri (Body)"/>
        <charset val="1"/>
      </rPr>
      <t xml:space="preserve"> The government expected that the EU-ETS could lead to higher electricity prices, which could harm the competitiveness of energy intensive industries. To compensate companies for this the Dutch government gave, from 1-1-2014 onwards, a subsidy to both companies participating in the permit system and those outside of the system. In order to receive the subsidy companies must participate in existing long-term agreements between the government and industry on the improvement of energy efficiency (the MEE and MJA3 agreements). Given that the subsidy incentivizes the use of electricity, and given the 81 percent share of fossil fuels in the electricity mix, this subsidy mainly benefits the use of fossil fuels. In addition, the subsidy does not actually compensate for anything since the expected price increases in electricity did not materialize. </t>
    </r>
  </si>
  <si>
    <t>Ministry of Economic Affairs (2013)</t>
  </si>
  <si>
    <t>Oxenaar (2017)</t>
  </si>
  <si>
    <t>Rule has been extended till 2021. Sources: https://www.rvo.nl/sites/default/files/2018/09/Rapportage%20over%20de%20uitgaven%20aan%20de%20Subsidieregeling%20Indirecte%20emissiekosten%20ETS%20in%20Nederland%20in%202017.pdf; https://www.rvo.nl/subsidies-regelingen/subsidieregeling-indirecte-emissiekosten-ets;https://www.rvo.nl/sites/default/files/2019/04/Rapportage%20over%20de%20uitgaven%20aan%20de%20subsidieregeling%20indirecte%20emissiekosten%20ETS%20in%20Nederland%20in%202018.pdf;  Nederland heeft sinds 2013 en in ieder geval tot 2021 een subsidieregeling indirecte emissiekosten ETS, met als doel dat de concurrentiepositie van energie-intensieve bedrijven niet negatief te beïnvloed wordt waardoor Carbon Leakage (koolstoflekkage) optreedt; Given that the subsidy incentivizes the use of electricity, and given the 81 percent share of fossil fuels
in the electricity mix (see Figure 28), this subsidy mainly benefits the use of fossil fuels. In addition,
the subsidy does not actually compensate for anything since the expected price increases in electricity
did not materialize; the electricity price for non-households decreased by between 6 and 14 percent
between 2013 and 2015 depending on the amount consumed; https://zoek.officielebekendmakingen.nl/ah-tk-20162017-1120.html; Vanaf 2013 dienen bedrijven wel emissierechten te kopen. Ze krijgen ze niet meer gratis.</t>
  </si>
  <si>
    <t>CO2 capture subsidy for Shell</t>
  </si>
  <si>
    <t>https://www.rtlz.nl/beurs/bedrijven/artikel/4937716/0-euro-winstbelasting-10-miljoen-subsidie-voor-shell</t>
  </si>
  <si>
    <t>The Netherlands Defence Organisation transports aircraft fuel to military and civilian airports via its own underground pipeline network. The Defence Pipeline Organisation (DPO) obtains this fuel from refineries and storage terminals in the Europoort-Botlek area.</t>
  </si>
  <si>
    <t>production</t>
  </si>
  <si>
    <t>https://english.defensie.nl/topics/defence-pipelines/pipeline-network</t>
  </si>
  <si>
    <t>Co-firing of biomass in electricity generation: gives a lifeline to coal-fired power plants</t>
  </si>
  <si>
    <t>Electricity (coal-based)</t>
  </si>
  <si>
    <t>Power plants</t>
  </si>
  <si>
    <t>Fluxenergie (2017a)</t>
  </si>
  <si>
    <t>Minister van Economische Zaken (2016)</t>
  </si>
  <si>
    <t>Maatregel wordt voorgezet, zit ook deel afschrijving kolencentrales in, dat kan Willem evt berekenen.</t>
  </si>
  <si>
    <t xml:space="preserve">Government accounting for costs linked to the damages caused by earthquakes caused by gas extraction in Groningen </t>
  </si>
  <si>
    <t>Gas</t>
  </si>
  <si>
    <t>Decommissioning and rehabilitation</t>
  </si>
  <si>
    <t>Ministry of Economic Affairs (2014)</t>
  </si>
  <si>
    <t>https://www.rijksoverheid.nl/binaries/rijksoverheid/documenten/kamerstukken/2018/09/18/kamerbrief-over-budgettaire-gevolgen-gaswinning-groningen/kamerbrief-over-budgettaire-gevolgen-gaswinning-groningen.pdf</t>
  </si>
  <si>
    <t>https://www.rtvnoord.nl/nieuws/198975/Miljoenennota-versterking-en-schade-afhandeling-kosten-zo-n-4-5-miljard</t>
  </si>
  <si>
    <t xml:space="preserve">Compensation to Exxonn and Shell (owners of the NAM) for loss in revenue due to earlier (2022) phase-out of gas extraction in Groningen </t>
  </si>
  <si>
    <t>Development, extraction and preparation</t>
  </si>
  <si>
    <t>https://www.rijksoverheid.nl/binaries/rijksoverheid/documenten/kamerstukken/2019/09/10/kamerbrief---gaswinningsniveau-groningen-in-2019-2020/Kamerbrief+-+Gaswinningsniveau+Groningen+in+2019-2020.pdf</t>
  </si>
  <si>
    <r>
      <rPr>
        <b/>
        <sz val="11"/>
        <color rgb="FF000000"/>
        <rFont val="Calibri"/>
        <charset val="1"/>
      </rPr>
      <t xml:space="preserve">Reduced Energy Tax Rate in Horticulture: </t>
    </r>
    <r>
      <rPr>
        <sz val="11"/>
        <color rgb="FF000000"/>
        <rFont val="Calibri (Body)"/>
        <charset val="1"/>
      </rPr>
      <t xml:space="preserve">An energy tax discount applies to fuels used in the horticulture industry. This discount has been in place since the introduction of the energy tax in 1996 (from 1996 till 2000 the use of fuels in the horticultural sector was fully exempted from the energy tax) under the condition that those benefitting from this scheme would participate in voluntary agreements to improve energy efficiency. </t>
    </r>
  </si>
  <si>
    <t>Tax exemption</t>
  </si>
  <si>
    <t>Ministerie van Financien (2017)</t>
  </si>
  <si>
    <t>https://www.rijksoverheid.nl/binaries/rijksoverheid/documenten/rapporten/2019/01/14/beleidsinformatiekaart-2019/Beleidsinformatiekaart+2019+kleur.pdf</t>
  </si>
  <si>
    <t>https://www.rijksoverheid.nl/binaries/rijksoverheid/documenten/begrotingen/2019/09/17/miljoenennota-2020/0_Miljoenennota.pdf</t>
  </si>
  <si>
    <t>https://www.rijksoverheid.nl/onderwerpen/prinsjesdag/miljoenennota-en-andere-officiele-stukken</t>
  </si>
  <si>
    <t>https://www.rijksoverheid.nl/binaries/rijksoverheid/documenten/begrotingen/2019/09/17/bijlagen-miljoenennota-2020/01_Miljoenennota_bijlage.pdf</t>
  </si>
  <si>
    <r>
      <rPr>
        <b/>
        <sz val="11"/>
        <color rgb="FF000000"/>
        <rFont val="Calibri"/>
        <charset val="1"/>
      </rPr>
      <t xml:space="preserve">Energy Tax Rebate for Religious Institutions and Non Profit Organisations: </t>
    </r>
    <r>
      <rPr>
        <sz val="11"/>
        <color rgb="FF000000"/>
        <rFont val="Calibri"/>
        <charset val="1"/>
      </rPr>
      <t>Since 2000, p</t>
    </r>
    <r>
      <rPr>
        <sz val="11"/>
        <color rgb="FF000000"/>
        <rFont val="Calibri (Body)"/>
        <charset val="1"/>
      </rPr>
      <t>ublic religious service buildings and non profit organisations can benefit from a 50% energy-tax rebate for natural gas and electricity for heating.</t>
    </r>
  </si>
  <si>
    <t>Rijksoverheid (2017)</t>
  </si>
  <si>
    <t>Rijksoverheid (2016)</t>
  </si>
  <si>
    <t>This inventory allocates the amounts reported in official budget documents to natural gas and electricity on the basis of the IEA’s Energy Balances for the Dutch residential sector. Only those amounts that pertain to natural gas are, however, considered. Only natural gas was included. Based on the IEA’s Energy Balances for the Dutch residential sector, a share of 70% was assumed for the years 2015 and 2016.</t>
  </si>
  <si>
    <t>Energy tax exemption for energy-intensive processes: energy tax exemption for the use of natural gas and coal in electricity generation in energy-intensive processes.</t>
  </si>
  <si>
    <t>Electricity (Gas and Coal)</t>
  </si>
  <si>
    <t>De toename van de vrijstelling voor energie-intensieve processen valt grotendeels te verklaren doordat vanaf vorig jaar in de raming rekening is gehouden met een aanvullende vrijstel­ ling voor metallurgische procedés. Ten onrechte is toen aangenomen dat alle vrijstellingen de hele periode van kracht waren, terwijl de vrijstelling</t>
  </si>
  <si>
    <r>
      <rPr>
        <b/>
        <sz val="10"/>
        <color rgb="FF000000"/>
        <rFont val="Calibri"/>
        <charset val="1"/>
      </rPr>
      <t xml:space="preserve">Refund energy tax large commercial users: </t>
    </r>
    <r>
      <rPr>
        <sz val="10"/>
        <color rgb="FF000000"/>
        <rFont val="Calibri"/>
        <charset val="1"/>
      </rPr>
      <t>Since 2004, the largest commercial electricity users (&gt;10 million kWh/year) receive a refund from the energy tax they have paid in the in the highest tax category (0,05 Eurocent/kWh), if they participate in energy efficiency covenants (BM-covenant, MEE-Covenant, MJA-III) and as long as they pay more than the European minimum rate on average.</t>
    </r>
  </si>
  <si>
    <t>Government/Public body: Ministry of Finance (Ministerie van Financiën)</t>
  </si>
  <si>
    <t>Electricity (unspecified)</t>
  </si>
  <si>
    <t>Belastingdienst (2017)</t>
  </si>
  <si>
    <t>Calculated for the share of oil, gas and coal sources in gross electricity production; World Development Indicators</t>
  </si>
  <si>
    <t>Teruggaaf van energiebelasting voor het elektriciteitsgebruik boven de 10 miljoen kWh voor energie-intensieve bedrijven die deelnemen aan een convenant ter verbetering van de energie­efficiëntie.</t>
  </si>
  <si>
    <r>
      <rPr>
        <b/>
        <sz val="10"/>
        <color rgb="FF000000"/>
        <rFont val="Calibri"/>
        <charset val="1"/>
      </rPr>
      <t>Energy Tax Exemption for Fuels used in Aviation and VAT exemption on airplane tickets:</t>
    </r>
    <r>
      <rPr>
        <sz val="10"/>
        <color rgb="FF000000"/>
        <rFont val="Calibri"/>
        <charset val="1"/>
      </rPr>
      <t xml:space="preserve"> Commercial flights are exempted from the energy tax that usually applies to the consumption of fossil fuels.</t>
    </r>
  </si>
  <si>
    <t>Government / Public body: Ministry of Finance (Ministerie van Financiën)</t>
  </si>
  <si>
    <t>Oil</t>
  </si>
  <si>
    <t>Aviation</t>
  </si>
  <si>
    <t>https://www.natuurenmilieu.nl/wp-content/uploads/2018/10/The-True-Cost-of-a-Flight-Ticket-FINAL-REPORT-17102018.pdf</t>
  </si>
  <si>
    <t>Op grond van artikel 14, eerste lid, onderdeel b, van Richtlijn 2003/96/EG en internationale verdragen moet voor motorbrandstof voor de commerciële luchtvaart vrijstelling van accijns worden verleend. Binnenlandse vluchten kunnen wel worden belast, hetgeen in Nederland in de periode van 1 januari 2005 tot 1 januari 2012 ook gebeurde. Evaluatierapport Belastinguitgaven op het terrein van de accijnzen, FIN, 2008. Kamerstukken II 2007-2008, 31 200 IXB, nr. 18. Geen evaluatie beoogd. De regeling komt voort uit internationale verdragen, dus het is niet doelmatig om te evalueren.
Daarnaast zet het kabinet in op Europese afspraken over belastingen op luchtvaart, met als terugvaloptie om per 2021 vliegbelasting in Nederland in te voeren. Het is immers logischer om belasting te heffen op wat we als samenleving niet willen dan op dat wat we wél willen. Zo stimuleert het kabinet consumenten en bedrijven om in hun keuzes meer rekening te houden met milieuvervui­ ling. Als vervuilende producten duurder zijn, maken zij eerder de keuze voor duurzamere goederen en diensten. Dat is belangrijk voor het heden, maar zeker ook voor de toekomst.</t>
  </si>
  <si>
    <r>
      <rPr>
        <b/>
        <sz val="10"/>
        <color rgb="FF000000"/>
        <rFont val="Calibri"/>
        <charset val="1"/>
      </rPr>
      <t>Energy Tax Exemption for Fuels used in Waterway Transportation</t>
    </r>
    <r>
      <rPr>
        <sz val="10"/>
        <color rgb="FF000000"/>
        <rFont val="Calibri"/>
        <charset val="1"/>
      </rPr>
      <t>: Waterway transportation is exempt from the energy tax that normally applies to the consumption of fossil fuels.</t>
    </r>
  </si>
  <si>
    <t>Maritime</t>
  </si>
  <si>
    <t>Op grond van artikel 14, eerste lid, onderdeel c, van Richtlijn 2003/96/EG moet voor leveringen van motorbrandstof aan de commerciële zeescheepvaart vrijstelling van accijns worden verleend. Op grond van een internationaal verdrag, de Akte van Mannheim, moet vrijstelling van accijns ook worden verleend voor motorbrandstof voor de commerciële scheepvaart op de binnenwateren van de verdragslanden. Accijns is alleen verschuldigd voor zover het verbruik van een accijnsgoed in Nederland plaatsvindt. Omdat het overgrote deel van de motorbrandstof voor de zeescheepvaart niet in Nederland wordt verbruikt, zou hierover sowieso geen accijns verschuldigd zijn. Indien wel accijns zou zijn betaald, wordt op verzoek teruggaaf hiervan verleend. Evaluatierapport Belastinguitgaven op het terrein van de accijnzen, FIN, 2008. Kamerstukken II 2007-2008, 31 200 IXB, nr. 18. Geen evaluatie beoogd. De regeling komt voort uit internationale verdragen, dus het is niet doelmatig om te evalueren.</t>
  </si>
  <si>
    <r>
      <rPr>
        <b/>
        <sz val="10"/>
        <color rgb="FF000000"/>
        <rFont val="Calibri"/>
        <charset val="1"/>
      </rPr>
      <t>Differentiated tax rates electricity:</t>
    </r>
    <r>
      <rPr>
        <sz val="10"/>
        <color rgb="FF000000"/>
        <rFont val="Calibri"/>
        <charset val="1"/>
      </rPr>
      <t xml:space="preserve"> Since 2004, the Dutch ‘energy tax’ (Energiebelasting) has a regressive rate structure for both electricity and natural gas, so that rates decline with the level of consumption. </t>
    </r>
  </si>
  <si>
    <t>Government / Public body</t>
  </si>
  <si>
    <t xml:space="preserve">
</t>
  </si>
  <si>
    <t>Ecofys (2014)</t>
  </si>
  <si>
    <t>Ecofys &amp; CE Delft (2011) een level playing field voor energie (shares of categories)</t>
  </si>
  <si>
    <r>
      <rPr>
        <b/>
        <sz val="10"/>
        <color rgb="FF000000"/>
        <rFont val="Calibri"/>
        <charset val="1"/>
      </rPr>
      <t xml:space="preserve">Differentiated tax rates natural gas: </t>
    </r>
    <r>
      <rPr>
        <sz val="10"/>
        <color rgb="FF000000"/>
        <rFont val="Calibri"/>
        <charset val="1"/>
      </rPr>
      <t xml:space="preserve">Since 2004, the Dutch ‘energy tax’ (Energiebelasting) has a regressive rate structure for both electricity and natural gas, so that rates decline with the level of consumption. </t>
    </r>
  </si>
  <si>
    <t xml:space="preserve">
</t>
  </si>
  <si>
    <t>CBS (2017)</t>
  </si>
  <si>
    <r>
      <rPr>
        <b/>
        <sz val="11"/>
        <color rgb="FF000000"/>
        <rFont val="Calibri"/>
        <charset val="1"/>
      </rPr>
      <t xml:space="preserve">Small Fields Policy:  </t>
    </r>
    <r>
      <rPr>
        <sz val="11"/>
        <color rgb="FF000000"/>
        <rFont val="Calibri (Body)"/>
        <charset val="1"/>
      </rPr>
      <t>The government introduced the ‘small fields’ policy in 1974 to encourage the production of natural gas from small fields to complement production from the Groningen gas field. The policy obliges the main trading and supply company, Gas Terra, which is half state-owned, to act as a guaranteed buyer of gas from small fields, and the GasUnie Transport Services (GTS) to transport the gas, reducing uncertainties with regards to demand.</t>
    </r>
  </si>
  <si>
    <t>OECD (2015)</t>
  </si>
  <si>
    <r>
      <rPr>
        <b/>
        <sz val="11"/>
        <color rgb="FF000000"/>
        <rFont val="Calibri"/>
        <charset val="1"/>
      </rPr>
      <t xml:space="preserve">Marginal Fields and Prospects Incentive:  </t>
    </r>
    <r>
      <rPr>
        <sz val="11"/>
        <color rgb="FF000000"/>
        <rFont val="Calibri (Body)"/>
        <charset val="1"/>
      </rPr>
      <t xml:space="preserve">In 2010 the Dutch government introduced a ‘marginal fields and prospects’ incentive, which allows operators of marginal fields that meet certain criteria to deduct 25% of their investment costs from their taxable profit. Although no estimates are available for the support provided through the investment allowance, around half all offshore field developments in the Netherlands benefited from this measure between 2010 and 2013. From 2020 the Dutch government introduces a further reduction in contributions for investments in the production of natural gas in the North Sea: Instead of a 25% reduction in contributions, a 40% reduction is permitted for these specific investments. This is a reduced contribution to the profit realized from extraction in the North Sea. </t>
    </r>
  </si>
  <si>
    <t>https://zoek.officielebekendmakingen.nl/kst-33529-522.html</t>
  </si>
  <si>
    <r>
      <rPr>
        <b/>
        <sz val="11"/>
        <color rgb="FF000000"/>
        <rFont val="Calibri"/>
        <charset val="1"/>
      </rPr>
      <t xml:space="preserve">Energie Investerings aftrek: </t>
    </r>
    <r>
      <rPr>
        <sz val="11"/>
        <color rgb="FF000000"/>
        <rFont val="Calibri"/>
        <charset val="1"/>
      </rPr>
      <t xml:space="preserve">The ‘Energie Investerings Aftrek’, EIA, introduced in 1997 allows companies to deduct up to 58 percent of investment costs in certain renewable production and energy efficiency technologies from their fiscal profits. Although a large part of the projects that apply for the EIA are not fossil fuel related, gas based projects can also receive fiscal stimulus under the EIA. For example, systems such as gas-fired boilers, ovens, or CHP. </t>
    </r>
  </si>
  <si>
    <t xml:space="preserve">Data on the EIA is reported by technology or by sector. In 2015 a total of 29 million in investments in gas related applications could be identified. With a total of 1369 million this makes up around 2 percent of the total investments. Although, there is no data on the actual share of fossil investments that was approved, and thus received government support, an estimation can be made. The total tax expenditure for the government amounted to 107 million euro in 2015. Based on a two percent share of fossil fuel use related investments this would amount to a fiscal stimulus of around 2.2 million in 2015 for these investments. </t>
  </si>
  <si>
    <t>Energy tax exemption for the use of coal and gas in electricity production</t>
  </si>
  <si>
    <t>Electricity (Coal and gas based)</t>
  </si>
  <si>
    <t>Rijsoverheid (2015)</t>
  </si>
  <si>
    <t>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t>
  </si>
  <si>
    <r>
      <rPr>
        <b/>
        <sz val="11"/>
        <color rgb="FF000000"/>
        <rFont val="Calibri"/>
        <charset val="1"/>
      </rPr>
      <t xml:space="preserve">LNG excise tax rebate: </t>
    </r>
    <r>
      <rPr>
        <sz val="11"/>
        <color rgb="FF000000"/>
        <rFont val="Calibri (Body)"/>
        <charset val="1"/>
      </rPr>
      <t>A rebate for excise tax that benefits users of LNG. According to the Ministry of Finance, the Dutch government will forego €15 million in tax income over five years (between 2014 and 2018), or €3 million annually, because of the rebate.This measure has been evaluated and the decision has been taken to discontinue this support as research showed that the environmental advantages of LNG compared to diesel are limited. A cost-effectiveness analysis showed that the public costs of LNG (including the rebate for excise tax) are higher than its limited env advantages.</t>
    </r>
  </si>
  <si>
    <t>Tweede Kamer der Statengeneraal (2013)</t>
  </si>
  <si>
    <t>Uit het rapport bleek dat de milieuvoordelen van LNG-trucks relatief beperkt zijn ten opzichte van dieseltrucks. Uit de kosteneffectiviteitsanalyse bleek dat de maatschappelijke kosten van het rijden, waarbij ook rekening wordt gehouden met de accijnsderving door het lagere tarief dat van toepassing is op LNG, altijd (fors) hoger liggen dan de baten van de daarmee behaalde milieuwinst. Dit geldt niet wanneer volledig op bioLNG zou worden gereden. Dit is voor veel ondernemers echter nog geen optie voor de komende jaren. Daarom zag het kabinet geen reden om het gebruik van LNG nog langer te stimuleren via een korting op de accijns en is de teruggaafregeling niet verlengd .</t>
  </si>
  <si>
    <t>https://www.rijksoverheid.nl/documenten/begrotingen/2019/09/17/miljoenennota-2020</t>
  </si>
  <si>
    <r>
      <rPr>
        <b/>
        <sz val="11"/>
        <color rgb="FF000000"/>
        <rFont val="Calibri"/>
        <charset val="1"/>
      </rPr>
      <t xml:space="preserve">Refinery fuel tax exemption:  </t>
    </r>
    <r>
      <rPr>
        <sz val="11"/>
        <color rgb="FF000000"/>
        <rFont val="Calibri (Body)"/>
        <charset val="1"/>
      </rPr>
      <t>the use of fuels in refineries is exempted from excise taxes.</t>
    </r>
  </si>
  <si>
    <t>Differentiation excise duty diesel versus petrol in combination with a higher road tax (excise duty)</t>
  </si>
  <si>
    <t>Tax expenditure</t>
  </si>
  <si>
    <t>oil</t>
  </si>
  <si>
    <t>gas</t>
  </si>
  <si>
    <t>oil and gas</t>
  </si>
  <si>
    <t>electricity (gas based)</t>
  </si>
  <si>
    <t>electricity (coal based)</t>
  </si>
  <si>
    <t>Coal</t>
  </si>
  <si>
    <t>Electricity (unspecified or multiple)</t>
  </si>
  <si>
    <t>coal</t>
  </si>
  <si>
    <t>Fossil fuel based electricity</t>
  </si>
  <si>
    <t>oil and gas production</t>
  </si>
  <si>
    <t>transport</t>
  </si>
  <si>
    <t>industry and business</t>
  </si>
  <si>
    <t>electricity</t>
  </si>
  <si>
    <t>Notities</t>
  </si>
  <si>
    <t>RD&amp;D – Enhanced oil and gas production</t>
  </si>
  <si>
    <t xml:space="preserve">RD&amp;D – Refining, transport, storage of oil and gas </t>
  </si>
  <si>
    <t>RD&amp;D – Non-convenient oil and gas production</t>
  </si>
  <si>
    <t>RD&amp;D – Oil and gas combustion</t>
  </si>
  <si>
    <t xml:space="preserve">n/a </t>
  </si>
  <si>
    <t>RD&amp;D – Oil and gas conversion</t>
  </si>
  <si>
    <t>RD&amp;D – Other oil and gas</t>
  </si>
  <si>
    <t>RD&amp;D – Unallocated oil and gas</t>
  </si>
  <si>
    <t>RD&amp;D – coal (total)</t>
  </si>
  <si>
    <t>RD&amp;D – CO2 capture and storage</t>
  </si>
  <si>
    <t>CCS</t>
  </si>
  <si>
    <t>Measure or project (written description)</t>
  </si>
  <si>
    <t>Source of subsidy (entity / institution name, or ministry if available)</t>
  </si>
  <si>
    <t>FMO international development finance for energy - total committed portfolio (20% of total energy development finance for fossil fuels)</t>
  </si>
  <si>
    <t>Nederlandse Financierings-Maatschappij voor Ontwikkelingslanden (FMO) - Dutch government has a 51% stake</t>
  </si>
  <si>
    <t>Public finance (int'l)</t>
  </si>
  <si>
    <t>Coal, oil and gas</t>
  </si>
  <si>
    <t>FMO (2016)</t>
  </si>
  <si>
    <t>FMO (2017)</t>
  </si>
  <si>
    <r>
      <rPr>
        <sz val="11"/>
        <color rgb="FF000000"/>
        <rFont val="Calibri"/>
        <charset val="1"/>
      </rPr>
      <t xml:space="preserve">Access to Energy Fund:  </t>
    </r>
    <r>
      <rPr>
        <sz val="11"/>
        <color rgb="FF000000"/>
        <rFont val="Calibri (Body)"/>
        <charset val="1"/>
      </rPr>
      <t>Jointly initiated by the Dutch government and FMO in 2003 to support private sector projects aimed at providing long-term access to energy services in Sub-Saharan Africa.</t>
    </r>
  </si>
  <si>
    <t>The Access to Energy Fund is jointly initiated by the Dutch government and FMO in 2003 to support private sector projects aimed at providing long-term access to energy services in Sub-Saharan Africa. €102 mln in funding has been made available by the Dutch Ministry of foreign affairs to provide energy access to 3 mln people. This money will be spend over 6 years (2006-2018). As of 2016, 28.1% of the support provided goes to fossil-fuel projects, this equals about €2.39 million a year that benefits fossil fuel projects.</t>
  </si>
  <si>
    <t>ABN bank public finance to fossil fuel projects</t>
  </si>
  <si>
    <t>ABN Amro</t>
  </si>
  <si>
    <t>Public finance (int'l and domestic)</t>
  </si>
  <si>
    <t>Warmerdam et al. (2015)</t>
  </si>
  <si>
    <t>https://eerlijkegeldwijzer.nl/media/494717/2018-11-praktijkonderzoek-still-undermining-our-future.pdf</t>
  </si>
  <si>
    <t>Insurances provided by Atradius to fossil fuel-related projects</t>
  </si>
  <si>
    <t>Atradius</t>
  </si>
  <si>
    <t>Hazekamp and Wiertsema (2017)</t>
  </si>
  <si>
    <t>SNS bank public finance to fossil fuel projects</t>
  </si>
  <si>
    <t xml:space="preserve">SNS bank </t>
  </si>
  <si>
    <t>SOE Investment in Euro millions (except where otherwise indicated) - the Netherlands</t>
  </si>
  <si>
    <t>EBN investments</t>
  </si>
  <si>
    <t>EBN</t>
  </si>
  <si>
    <t>EBN (2016)</t>
  </si>
  <si>
    <t>EBN (2015)</t>
  </si>
  <si>
    <t>https://www.ebn.nl/en/financial/annual-report/</t>
  </si>
  <si>
    <t>Investments by 50% state-owned GasTerra (company that is active in gas trade and supply)</t>
  </si>
  <si>
    <t>GasTerra</t>
  </si>
  <si>
    <t>GasTerra (2016)</t>
  </si>
  <si>
    <t>Total GasUnie investments in gas infrastructure</t>
  </si>
  <si>
    <t>GasUnie</t>
  </si>
  <si>
    <t>Infrastructure (inc. distribution)</t>
  </si>
  <si>
    <t>GasUnie (2015)</t>
  </si>
  <si>
    <t>Eneco - electricity company owned by 53 municipalities</t>
  </si>
  <si>
    <t>Eneco</t>
  </si>
  <si>
    <t>Eneco (2016)</t>
  </si>
  <si>
    <t>Delta  electricity company (50% state-owned by Province of Zeelance)</t>
  </si>
  <si>
    <t>Delta</t>
  </si>
  <si>
    <t>Delta Electricity (2015)</t>
  </si>
  <si>
    <t>Public finance  - in national currency (Euros) millions -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</si>
</sst>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rgb="FF000000"/>
      <name val="Calibri"/>
      <charset val="1"/>
    </font>
    <font>
      <b/>
      <sz val="12"/>
      <color rgb="FFFFFFFF"/>
      <name val="Calibri"/>
      <charset val="1"/>
    </font>
    <font>
      <sz val="11"/>
      <name val="Calibri"/>
      <charset val="1"/>
    </font>
    <font>
      <i/>
      <sz val="11"/>
      <name val="Calibri"/>
      <charset val="1"/>
    </font>
    <font>
      <b/>
      <sz val="11"/>
      <name val="Calibri"/>
      <charset val="1"/>
    </font>
    <font>
      <b/>
      <sz val="11"/>
      <color rgb="FF000000"/>
      <name val="Calibri"/>
      <charset val="1"/>
    </font>
    <font>
      <b/>
      <u/>
      <sz val="11"/>
      <color rgb="FF0563C1"/>
      <name val="Calibri"/>
      <charset val="1"/>
    </font>
    <font>
      <u/>
      <sz val="11"/>
      <color rgb="FF0563C1"/>
      <name val="Calibri"/>
      <charset val="1"/>
    </font>
    <font>
      <b/>
      <sz val="10"/>
      <color rgb="FF000000"/>
      <name val="Calibri"/>
      <charset val="1"/>
    </font>
    <font>
      <b/>
      <i/>
      <sz val="10"/>
      <color rgb="FF000000"/>
      <name val="Calibri"/>
      <charset val="1"/>
    </font>
    <font>
      <sz val="10"/>
      <color rgb="FF000000"/>
      <name val="Calibri"/>
      <charset val="1"/>
    </font>
    <font>
      <b/>
      <sz val="12"/>
      <color rgb="FF000000"/>
      <name val="Calibri"/>
      <charset val="1"/>
    </font>
    <font>
      <sz val="11"/>
      <color rgb="FF000000"/>
      <name val="Calibri (Body)"/>
      <charset val="1"/>
    </font>
    <font>
      <sz val="8"/>
      <name val="Verdana"/>
      <charset val="1"/>
    </font>
    <font>
      <b/>
      <sz val="11"/>
      <color rgb="FF1E6A39"/>
      <name val="Calibri"/>
      <charset val="1"/>
    </font>
    <font>
      <u/>
      <sz val="11"/>
      <color rgb="FF0000FF"/>
      <name val="Calibri"/>
      <charset val="1"/>
    </font>
    <font>
      <sz val="11"/>
      <color rgb="FF000000"/>
      <name val="Arial"/>
      <charset val="1"/>
    </font>
    <font>
      <sz val="11"/>
      <name val="Arial"/>
      <charset val="1"/>
    </font>
    <font>
      <sz val="11"/>
      <color rgb="FFFF0000"/>
      <name val="Calibri"/>
      <charset val="1"/>
    </font>
  </fonts>
  <fills count="6">
    <fill>
      <patternFill patternType="none"/>
    </fill>
    <fill>
      <patternFill patternType="gray125"/>
    </fill>
    <fill>
      <patternFill patternType="solid">
        <fgColor rgb="FF7E6C95"/>
        <bgColor rgb="FF808080"/>
      </patternFill>
    </fill>
    <fill>
      <patternFill patternType="solid">
        <fgColor rgb="FFFFFFFF"/>
        <bgColor rgb="FFFFFFCC"/>
      </patternFill>
    </fill>
    <fill>
      <patternFill patternType="solid">
        <fgColor rgb="FFFF0000"/>
        <bgColor rgb="FF993300"/>
      </patternFill>
    </fill>
    <fill>
      <patternFill patternType="solid">
        <fgColor rgb="FFFFFF00"/>
        <bgColor rgb="FFFFFF00"/>
      </patternFill>
    </fill>
  </fills>
  <borders count="20">
    <border>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style="thin">
        <color rgb="FFC0C0C0"/>
      </right>
      <top style="thin">
        <color rgb="FFC0C0C0"/>
      </top>
      <bottom style="thin">
        <color rgb="FFC0C0C0"/>
      </bottom>
      <diagonal/>
    </border>
  </borders>
  <cellStyleXfs count="2">
    <xf numFmtId="0" fontId="0" fillId="0" borderId="0"/>
    <xf numFmtId="0" fontId="7" fillId="0" borderId="0" applyBorder="0"/>
  </cellStyleXfs>
  <cellXfs count="90">
    <xf numFmtId="0" fontId="0" fillId="0" borderId="0" xfId="0"/>
    <xf numFmtId="0" fontId="1" fillId="0" borderId="0" xfId="0" applyFont="1" applyAlignment="1">
      <alignment horizontal="left" vertical="center"/>
    </xf>
    <xf numFmtId="0" fontId="2" fillId="0" borderId="0" xfId="0" applyFont="1" applyAlignment="1">
      <alignment wrapText="1"/>
    </xf>
    <xf numFmtId="0" fontId="0" fillId="0" borderId="0" xfId="0" applyFont="1" applyAlignment="1">
      <alignment vertical="top" wrapText="1"/>
    </xf>
    <xf numFmtId="0" fontId="0" fillId="0" borderId="0" xfId="0" applyFont="1" applyAlignment="1">
      <alignment wrapText="1"/>
    </xf>
    <xf numFmtId="0" fontId="5" fillId="0" borderId="0" xfId="0" applyFont="1" applyAlignment="1">
      <alignment wrapText="1"/>
    </xf>
    <xf numFmtId="0" fontId="6" fillId="0" borderId="0" xfId="1" applyFont="1" applyBorder="1"/>
    <xf numFmtId="0" fontId="5" fillId="0" borderId="0" xfId="0" applyFont="1"/>
    <xf numFmtId="0" fontId="8" fillId="0" borderId="0" xfId="0" applyFont="1"/>
    <xf numFmtId="0" fontId="8" fillId="0" borderId="2" xfId="0" applyFont="1" applyBorder="1"/>
    <xf numFmtId="0" fontId="8"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wrapText="1"/>
    </xf>
    <xf numFmtId="3" fontId="10" fillId="0" borderId="7" xfId="0" applyNumberFormat="1" applyFont="1" applyBorder="1" applyAlignment="1">
      <alignment horizontal="center" vertical="center"/>
    </xf>
    <xf numFmtId="3" fontId="10" fillId="0" borderId="8" xfId="0" applyNumberFormat="1" applyFont="1" applyBorder="1" applyAlignment="1">
      <alignment horizontal="center" vertical="center"/>
    </xf>
    <xf numFmtId="3" fontId="8" fillId="0" borderId="9" xfId="0" applyNumberFormat="1" applyFont="1" applyBorder="1" applyAlignment="1">
      <alignment horizontal="center" vertical="center"/>
    </xf>
    <xf numFmtId="0" fontId="8" fillId="0" borderId="10" xfId="0" applyFont="1" applyBorder="1"/>
    <xf numFmtId="3" fontId="10"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8" fillId="0" borderId="2" xfId="0" applyFont="1" applyBorder="1" applyAlignment="1">
      <alignment wrapText="1"/>
    </xf>
    <xf numFmtId="3" fontId="10" fillId="0" borderId="15"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0" fontId="5" fillId="0" borderId="7" xfId="0" applyFont="1" applyBorder="1" applyAlignment="1">
      <alignment horizontal="center" vertical="center" wrapText="1"/>
    </xf>
    <xf numFmtId="164" fontId="5" fillId="0" borderId="7"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164" fontId="11" fillId="0" borderId="7"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left" vertical="center" wrapText="1"/>
    </xf>
    <xf numFmtId="0" fontId="10" fillId="0" borderId="7" xfId="0" applyFont="1" applyBorder="1" applyAlignment="1">
      <alignment horizontal="center" vertical="center" wrapText="1"/>
    </xf>
    <xf numFmtId="0" fontId="0" fillId="0" borderId="7" xfId="0" applyFont="1" applyBorder="1" applyAlignment="1">
      <alignment horizontal="left" vertical="center" wrapText="1"/>
    </xf>
    <xf numFmtId="2" fontId="0" fillId="0" borderId="7" xfId="0" applyNumberFormat="1" applyBorder="1" applyAlignment="1">
      <alignment horizontal="left" vertical="center" wrapText="1"/>
    </xf>
    <xf numFmtId="0" fontId="7" fillId="0" borderId="7" xfId="1" applyFont="1" applyBorder="1" applyAlignment="1">
      <alignment horizontal="left" vertical="center" wrapText="1"/>
    </xf>
    <xf numFmtId="0" fontId="0" fillId="3" borderId="7" xfId="0" applyFill="1" applyBorder="1" applyAlignment="1">
      <alignment horizontal="left" vertical="center" wrapText="1"/>
    </xf>
    <xf numFmtId="0" fontId="7" fillId="0" borderId="7" xfId="1" applyFont="1" applyBorder="1" applyAlignment="1">
      <alignment wrapText="1"/>
    </xf>
    <xf numFmtId="0" fontId="0" fillId="0" borderId="7" xfId="0" applyFont="1" applyBorder="1" applyAlignment="1">
      <alignment horizontal="center" vertical="center" wrapText="1"/>
    </xf>
    <xf numFmtId="0" fontId="5" fillId="3" borderId="7"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0" fillId="3" borderId="7" xfId="0" applyFont="1" applyFill="1" applyBorder="1" applyAlignment="1">
      <alignment horizontal="left" vertical="center"/>
    </xf>
    <xf numFmtId="2" fontId="0" fillId="3" borderId="7" xfId="0" applyNumberFormat="1" applyFill="1" applyBorder="1" applyAlignment="1">
      <alignment horizontal="left" vertical="center" wrapText="1"/>
    </xf>
    <xf numFmtId="2" fontId="0" fillId="3" borderId="7" xfId="0" applyNumberFormat="1" applyFill="1" applyBorder="1" applyAlignment="1">
      <alignment horizontal="left" vertical="center"/>
    </xf>
    <xf numFmtId="0" fontId="7" fillId="3" borderId="0" xfId="1" applyFont="1" applyFill="1" applyBorder="1"/>
    <xf numFmtId="0" fontId="0" fillId="3" borderId="0" xfId="0" applyFont="1" applyFill="1" applyAlignment="1">
      <alignment horizontal="left" vertical="center"/>
    </xf>
    <xf numFmtId="0" fontId="0" fillId="3" borderId="0" xfId="0" applyFill="1"/>
    <xf numFmtId="0" fontId="0" fillId="0" borderId="7" xfId="0" applyFont="1" applyBorder="1" applyAlignment="1">
      <alignment horizontal="left" vertical="center"/>
    </xf>
    <xf numFmtId="164" fontId="0" fillId="0" borderId="7" xfId="0" applyNumberFormat="1" applyBorder="1" applyAlignment="1">
      <alignment horizontal="left" vertical="center"/>
    </xf>
    <xf numFmtId="2" fontId="0" fillId="0" borderId="7" xfId="0" applyNumberFormat="1" applyBorder="1" applyAlignment="1">
      <alignment horizontal="left" vertical="center"/>
    </xf>
    <xf numFmtId="0" fontId="0" fillId="0" borderId="0" xfId="0" applyFont="1" applyAlignment="1">
      <alignment vertical="center"/>
    </xf>
    <xf numFmtId="0" fontId="8" fillId="0" borderId="7" xfId="0" applyFont="1" applyBorder="1" applyAlignment="1">
      <alignment horizontal="left" vertical="center" wrapText="1"/>
    </xf>
    <xf numFmtId="0" fontId="7" fillId="0" borderId="17" xfId="1" applyFont="1" applyBorder="1" applyAlignment="1">
      <alignment horizontal="left" vertical="center" wrapText="1"/>
    </xf>
    <xf numFmtId="0" fontId="5" fillId="0" borderId="18" xfId="0" applyFont="1"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7" xfId="0" applyFont="1" applyBorder="1" applyAlignment="1">
      <alignment horizontal="left" vertical="center" wrapText="1"/>
    </xf>
    <xf numFmtId="0" fontId="7" fillId="0" borderId="7" xfId="1" applyFont="1" applyBorder="1" applyAlignment="1">
      <alignment horizontal="left" vertical="center"/>
    </xf>
    <xf numFmtId="0" fontId="0" fillId="4" borderId="0" xfId="0" applyFill="1" applyAlignment="1">
      <alignment horizontal="left" vertical="center"/>
    </xf>
    <xf numFmtId="0" fontId="13" fillId="0" borderId="19" xfId="0" applyFont="1" applyBorder="1" applyAlignment="1">
      <alignment vertical="top"/>
    </xf>
    <xf numFmtId="0" fontId="2" fillId="0" borderId="7" xfId="0" applyFont="1" applyBorder="1" applyAlignment="1">
      <alignment horizontal="left" vertical="center"/>
    </xf>
    <xf numFmtId="0" fontId="0" fillId="5" borderId="7" xfId="0" applyFill="1" applyBorder="1" applyAlignment="1">
      <alignment horizontal="left" vertical="center"/>
    </xf>
    <xf numFmtId="2" fontId="0" fillId="0" borderId="0" xfId="0" applyNumberFormat="1" applyAlignment="1">
      <alignment horizontal="left" vertical="center"/>
    </xf>
    <xf numFmtId="1" fontId="0" fillId="0" borderId="0" xfId="0" applyNumberFormat="1" applyAlignment="1">
      <alignment horizontal="left" vertical="center"/>
    </xf>
    <xf numFmtId="0" fontId="14" fillId="0" borderId="7" xfId="0" applyFont="1" applyBorder="1" applyAlignment="1">
      <alignment horizontal="left"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0" fillId="0" borderId="7" xfId="0" applyBorder="1" applyAlignment="1">
      <alignment horizontal="left" vertical="center"/>
    </xf>
    <xf numFmtId="0" fontId="15" fillId="0" borderId="7" xfId="1"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xf>
    <xf numFmtId="0" fontId="0" fillId="0" borderId="0" xfId="0" applyAlignment="1">
      <alignment vertical="center" wrapText="1"/>
    </xf>
    <xf numFmtId="0" fontId="1" fillId="0" borderId="0" xfId="0" applyFont="1" applyAlignment="1">
      <alignment horizontal="left" vertical="center" wrapText="1"/>
    </xf>
    <xf numFmtId="0" fontId="18" fillId="0" borderId="7" xfId="0" applyFont="1" applyBorder="1" applyAlignment="1">
      <alignment vertical="center" wrapText="1"/>
    </xf>
    <xf numFmtId="0" fontId="0" fillId="0" borderId="7" xfId="0" applyFont="1" applyBorder="1" applyAlignment="1">
      <alignment vertical="center"/>
    </xf>
    <xf numFmtId="0" fontId="0" fillId="0" borderId="7" xfId="0" applyFont="1" applyBorder="1" applyAlignment="1">
      <alignment vertical="center" wrapText="1"/>
    </xf>
    <xf numFmtId="2" fontId="0" fillId="0" borderId="7" xfId="0" applyNumberFormat="1" applyBorder="1" applyAlignment="1">
      <alignment vertical="center"/>
    </xf>
    <xf numFmtId="0" fontId="7" fillId="0" borderId="7" xfId="1" applyFont="1" applyBorder="1" applyAlignment="1">
      <alignment vertical="center" wrapText="1"/>
    </xf>
    <xf numFmtId="0" fontId="7" fillId="0" borderId="7" xfId="1" applyFont="1" applyBorder="1" applyAlignment="1">
      <alignment vertical="center"/>
    </xf>
    <xf numFmtId="2" fontId="0" fillId="0" borderId="0" xfId="0" applyNumberFormat="1" applyAlignment="1">
      <alignment vertical="center"/>
    </xf>
    <xf numFmtId="0" fontId="1" fillId="2" borderId="0" xfId="0" applyFont="1" applyFill="1" applyBorder="1" applyAlignment="1">
      <alignment horizontal="left" vertical="center"/>
    </xf>
    <xf numFmtId="0" fontId="9" fillId="0" borderId="1" xfId="0" applyFont="1" applyBorder="1" applyAlignment="1">
      <alignment horizontal="center"/>
    </xf>
    <xf numFmtId="0" fontId="1" fillId="2" borderId="0" xfId="0" applyFont="1" applyFill="1" applyBorder="1" applyAlignment="1">
      <alignment horizontal="left" vertical="center" wrapText="1"/>
    </xf>
    <xf numFmtId="0" fontId="7" fillId="0" borderId="7" xfId="1" applyBorder="1" applyAlignment="1">
      <alignment vertical="center"/>
    </xf>
    <xf numFmtId="0" fontId="7" fillId="0" borderId="0" xfId="1" applyFont="1" applyBorder="1" applyAlignment="1">
      <alignment vertical="center"/>
    </xf>
    <xf numFmtId="0" fontId="7" fillId="3" borderId="7" xfId="1"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1E6A39"/>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7E6C95"/>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276225</xdr:colOff>
      <xdr:row>41</xdr:row>
      <xdr:rowOff>133350</xdr:rowOff>
    </xdr:to>
    <xdr:sp macro="" textlink="">
      <xdr:nvSpPr>
        <xdr:cNvPr id="3074" name="shapetype_202" hidden="1">
          <a:extLst>
            <a:ext uri="{FF2B5EF4-FFF2-40B4-BE49-F238E27FC236}">
              <a16:creationId xmlns:a16="http://schemas.microsoft.com/office/drawing/2014/main" id="{00000000-0008-0000-04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https://www.rijksoverheid.nl/binaries/rijksoverheid/documenten/kamerstukken/2014/01/17/gaswinning-in-groningen/gaswinning-in-groningen.pdf" TargetMode="External"/><Relationship Id="rId13" Type="http://schemas.openxmlformats.org/officeDocument/2006/relationships/hyperlink" Target="https://www.rijksoverheid.nl/onderwerpen/prinsjesdag/miljoenennota-en-andere-officiele-stukken" TargetMode="External"/><Relationship Id="rId18" Type="http://schemas.openxmlformats.org/officeDocument/2006/relationships/hyperlink" Target="https://www.natuurenmilieu.nl/wp-content/uploads/2018/10/The-True-Cost-of-a-Flight-Ticket-FINAL-REPORT-17102018.pdf" TargetMode="External"/><Relationship Id="rId26" Type="http://schemas.openxmlformats.org/officeDocument/2006/relationships/hyperlink" Target="https://www.rijksoverheid.nl/binaries/rijksoverheid/documenten/kamerstukken/2015/09/15/belastingplan-2016/bp-2016-wetsvoorstel.pdf" TargetMode="External"/><Relationship Id="rId3" Type="http://schemas.openxmlformats.org/officeDocument/2006/relationships/hyperlink" Target="https://www.drift.eur.nl/publications/interdepencencies-government-fossil-fuel-industry/" TargetMode="External"/><Relationship Id="rId21" Type="http://schemas.openxmlformats.org/officeDocument/2006/relationships/hyperlink" Target="https://ec.europa.eu/energy/sites/ener/files/documents/ECOFYS%202014%20Subsidies%20and%20costs%20of%20EU%20energy_11_Nov.pdf" TargetMode="External"/><Relationship Id="rId7" Type="http://schemas.openxmlformats.org/officeDocument/2006/relationships/hyperlink" Target="http://edepot.wur.nl/369655" TargetMode="External"/><Relationship Id="rId12" Type="http://schemas.openxmlformats.org/officeDocument/2006/relationships/hyperlink" Target="https://www.rijksoverheid.nl/binaries/rijksoverheid/documenten/begrotingen/2019/09/17/miljoenennota-2020/0_Miljoenennota.pdf" TargetMode="External"/><Relationship Id="rId17" Type="http://schemas.openxmlformats.org/officeDocument/2006/relationships/hyperlink" Target="https://www.rijksbegroting.nl/2017/voorbereiding/miljoenennota,kst226058_8.html" TargetMode="External"/><Relationship Id="rId25" Type="http://schemas.openxmlformats.org/officeDocument/2006/relationships/hyperlink" Target="https://www.drift.eur.nl/publications/interdepencencies-government-fossil-fuel-industry/" TargetMode="External"/><Relationship Id="rId2" Type="http://schemas.openxmlformats.org/officeDocument/2006/relationships/hyperlink" Target="https://zoek.officielebekendmakingen.nl/stcrt-2013-29895.html" TargetMode="External"/><Relationship Id="rId16" Type="http://schemas.openxmlformats.org/officeDocument/2006/relationships/hyperlink" Target="https://www.belastingdienst.nl/wps/wcm/connect/bldcontentnl/belastingdienst/zakelijk/overige_belastingen/belastingen_op_milieugrondslag/teruggaafregelingen/energiebelasting_zakelijk_verbruik_van_elektriciteit_meer_dan_10_miljoen_kwh" TargetMode="External"/><Relationship Id="rId20" Type="http://schemas.openxmlformats.org/officeDocument/2006/relationships/hyperlink" Target="https://ec.europa.eu/energy/sites/ener/files/documents/ECOFYS%202014%20Subsidies%20and%20costs%20of%20EU%20energy_11_Nov.pdf" TargetMode="External"/><Relationship Id="rId29" Type="http://schemas.openxmlformats.org/officeDocument/2006/relationships/hyperlink" Target="https://www.drift.eur.nl/publications/interdepencencies-government-fossil-fuel-industry/" TargetMode="External"/><Relationship Id="rId1" Type="http://schemas.openxmlformats.org/officeDocument/2006/relationships/hyperlink" Target="https://www.pbl.nl/sites/default/files/downloads/pbl-2019-klimaat-en-energieverkenning-2019-3508.pdf" TargetMode="External"/><Relationship Id="rId6" Type="http://schemas.openxmlformats.org/officeDocument/2006/relationships/hyperlink" Target="http://www.fluxenergie.nl/40-sde-subsidie-gaat-naar-kolencentrales-bijstook-biomassa" TargetMode="External"/><Relationship Id="rId11" Type="http://schemas.openxmlformats.org/officeDocument/2006/relationships/hyperlink" Target="https://www.rijksoverheid.nl/binaries/rijksoverheid/documenten/rapporten/2019/01/14/beleidsinformatiekaart-2019/Beleidsinformatiekaart+2019+kleur.pdf" TargetMode="External"/><Relationship Id="rId24" Type="http://schemas.openxmlformats.org/officeDocument/2006/relationships/hyperlink" Target="http://stats.oecd.org/Index.aspx?DataSetCode=FFS_NLD" TargetMode="External"/><Relationship Id="rId5" Type="http://schemas.openxmlformats.org/officeDocument/2006/relationships/hyperlink" Target="https://english.defensie.nl/topics/defence-pipelines/pipeline-network" TargetMode="External"/><Relationship Id="rId15" Type="http://schemas.openxmlformats.org/officeDocument/2006/relationships/hyperlink" Target="https://www.rijksoverheid.nl/binaries/rijksoverheid/documenten/begrotingen/2015/09/15/miljoenennota-2016/miljoenennota-2016-met-bijlagen.pdf" TargetMode="External"/><Relationship Id="rId23" Type="http://schemas.openxmlformats.org/officeDocument/2006/relationships/hyperlink" Target="http://statline.cbs.nl/StatWeb/publication/?DM=SLNL&amp;PA=82538NED&amp;D1=a&amp;D2=0&amp;D3=0&amp;D4=a&amp;HDR=T,G1&amp;STB=G2,G3&amp;VW=T" TargetMode="External"/><Relationship Id="rId28" Type="http://schemas.openxmlformats.org/officeDocument/2006/relationships/hyperlink" Target="https://www.rijksoverheid.nl/documenten/begrotingen/2019/09/17/miljoenennota-2020" TargetMode="External"/><Relationship Id="rId10" Type="http://schemas.openxmlformats.org/officeDocument/2006/relationships/hyperlink" Target="https://www.rijksbegroting.nl/2017/voorbereiding/miljoenennota,kst226058_8.html" TargetMode="External"/><Relationship Id="rId19" Type="http://schemas.openxmlformats.org/officeDocument/2006/relationships/hyperlink" Target="https://www.rijksbegroting.nl/2017/voorbereiding/miljoenennota,kst226058_8.html" TargetMode="External"/><Relationship Id="rId4" Type="http://schemas.openxmlformats.org/officeDocument/2006/relationships/hyperlink" Target="https://www.rtlz.nl/beurs/bedrijven/artikel/4937716/0-euro-winstbelasting-10-miljoen-subsidie-voor-shell" TargetMode="External"/><Relationship Id="rId9" Type="http://schemas.openxmlformats.org/officeDocument/2006/relationships/hyperlink" Target="https://www.rtvnoord.nl/nieuws/198975/Miljoenennota-versterking-en-schade-afhandeling-kosten-zo-n-4-5-miljard" TargetMode="External"/><Relationship Id="rId14" Type="http://schemas.openxmlformats.org/officeDocument/2006/relationships/hyperlink" Target="https://www.rijksoverheid.nl/binaries/rijksoverheid/documenten/begrotingen/2016/09/20/miljoenennota-2017/0.-miljoenennota.pdf" TargetMode="External"/><Relationship Id="rId22" Type="http://schemas.openxmlformats.org/officeDocument/2006/relationships/hyperlink" Target="https://www.belastingdienst.nl/wps/wcm/connect/bldcontentnl/belastingdienst/zakelijk/overige_belastingen/belastingen_op_milieugrondslag/tarieven_milieubelastingen/tabellen_tarieven_milieubelastingen" TargetMode="External"/><Relationship Id="rId27" Type="http://schemas.openxmlformats.org/officeDocument/2006/relationships/hyperlink" Target="https://www.parlementairemonitor.nl/9353000/1/j9vvij5epmj1ey0/vje47xte08w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eerlijkegeldwijzer.nl/media/60922/2015-11-praktijkonderzoek-undermining-our-future.pdf" TargetMode="External"/><Relationship Id="rId3" Type="http://schemas.openxmlformats.org/officeDocument/2006/relationships/hyperlink" Target="http://annualreport.fmo.nl/l/en/library/download/urn:uuid:638188d0-5def-49f4-bf5a-7db9c94ddb52/2016+annual+report.pdf" TargetMode="External"/><Relationship Id="rId7" Type="http://schemas.openxmlformats.org/officeDocument/2006/relationships/hyperlink" Target="http://www.bothends.org/uploaded_files/document/Paris_Proof_Export_Support_June_2017.pdf" TargetMode="External"/><Relationship Id="rId2" Type="http://schemas.openxmlformats.org/officeDocument/2006/relationships/hyperlink" Target="https://www.fmo.nl/partner-with-us/energy" TargetMode="External"/><Relationship Id="rId1" Type="http://schemas.openxmlformats.org/officeDocument/2006/relationships/hyperlink" Target="https://www.fmo.nl/l/library/download/urn:uuid:00c90a94-e6c8-48f1-82c2-82ed33713762/2016+energy+factsheet.pdf" TargetMode="External"/><Relationship Id="rId6" Type="http://schemas.openxmlformats.org/officeDocument/2006/relationships/hyperlink" Target="https://eerlijkegeldwijzer.nl/media/494717/2018-11-praktijkonderzoek-still-undermining-our-future.pdf" TargetMode="External"/><Relationship Id="rId5" Type="http://schemas.openxmlformats.org/officeDocument/2006/relationships/hyperlink" Target="http://eerlijkegeldwijzer.nl/media/60922/2015-11-praktijkonderzoek-undermining-our-future.pdf" TargetMode="External"/><Relationship Id="rId4" Type="http://schemas.openxmlformats.org/officeDocument/2006/relationships/hyperlink" Target="https://www.fmo.nl/l/library/download/urn:uuid:dcb8771a-146d-468e-8720-0573d4167fe0/170221%2Bq4%2B2016%2Baef%2Breport.pdf"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bn.nl/en/financial/annual-report/" TargetMode="External"/><Relationship Id="rId7" Type="http://schemas.openxmlformats.org/officeDocument/2006/relationships/hyperlink" Target="https://www.parliament.nsw.gov.au/la/papers/DBAssets/tabledpaper/webAttachments/69922/Attachment%20B%20-%20Delta%20Electricity%202015-16%20Annual%20Report.pdf" TargetMode="External"/><Relationship Id="rId2" Type="http://schemas.openxmlformats.org/officeDocument/2006/relationships/hyperlink" Target="https://www.ebn.nl/wp-content/uploads/2016/12/EBN_jaarverslag_2015.pdf" TargetMode="External"/><Relationship Id="rId1" Type="http://schemas.openxmlformats.org/officeDocument/2006/relationships/hyperlink" Target="http://cdn.instantmagazine.com/upload/11408/jaarverslag_ebn_def.4ee572a1c72b.pdf" TargetMode="External"/><Relationship Id="rId6" Type="http://schemas.openxmlformats.org/officeDocument/2006/relationships/hyperlink" Target="https://www.enecogroep.nl/-/media/eneco-groep/pdf/financien/nvenecobeheerannualreport2016" TargetMode="External"/><Relationship Id="rId5" Type="http://schemas.openxmlformats.org/officeDocument/2006/relationships/hyperlink" Target="https://www.google.nl/url?sa=t&amp;rct=j&amp;q=&amp;esrc=s&amp;source=web&amp;cd=1&amp;cad=rja&amp;uact=8&amp;ved=0ahUKEwij5LKws8_VAhWCYlAKHSPvDX4QFggoMAA&amp;url=https%3A%2F%2Fwww.gasunie.nl%2Fuploads%2Ffckconnector%2F3f5ea339-1010-4060-ab5f-a3672aedab31&amp;usg=AFQjCNG7ngDTBPparmhNWSM" TargetMode="External"/><Relationship Id="rId4" Type="http://schemas.openxmlformats.org/officeDocument/2006/relationships/hyperlink" Target="http://jaarverslag2016.gasterra.nl/en/gas/summary-of-financial-resu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zoomScaleNormal="100" workbookViewId="0">
      <selection activeCell="A9" sqref="A9:A14"/>
    </sheetView>
  </sheetViews>
  <sheetFormatPr baseColWidth="10" defaultColWidth="8.83203125" defaultRowHeight="15"/>
  <cols>
    <col min="1" max="1" width="90.1640625" customWidth="1"/>
    <col min="2" max="1025" width="8.83203125" customWidth="1"/>
  </cols>
  <sheetData>
    <row r="1" spans="1:1" ht="14.5" customHeight="1">
      <c r="A1" s="84" t="s">
        <v>0</v>
      </c>
    </row>
    <row r="2" spans="1:1" ht="14.5" customHeight="1">
      <c r="A2" s="84"/>
    </row>
    <row r="3" spans="1:1" ht="14.5" customHeight="1">
      <c r="A3" s="1"/>
    </row>
    <row r="4" spans="1:1" ht="32">
      <c r="A4" s="2" t="s">
        <v>1</v>
      </c>
    </row>
    <row r="5" spans="1:1" ht="65" customHeight="1">
      <c r="A5" s="3" t="s">
        <v>2</v>
      </c>
    </row>
    <row r="6" spans="1:1" ht="48">
      <c r="A6" s="4" t="s">
        <v>3</v>
      </c>
    </row>
    <row r="7" spans="1:1">
      <c r="A7" s="4"/>
    </row>
    <row r="8" spans="1:1">
      <c r="A8" s="4"/>
    </row>
    <row r="9" spans="1:1">
      <c r="A9" s="5"/>
    </row>
    <row r="10" spans="1:1" s="7" customFormat="1">
      <c r="A10" s="6"/>
    </row>
    <row r="11" spans="1:1" s="4" customFormat="1">
      <c r="A11" s="6"/>
    </row>
    <row r="12" spans="1:1" s="5" customFormat="1">
      <c r="A12" s="6"/>
    </row>
    <row r="13" spans="1:1" s="4" customFormat="1">
      <c r="A13" s="6"/>
    </row>
    <row r="14" spans="1:1" s="4" customFormat="1">
      <c r="A14" s="6"/>
    </row>
  </sheetData>
  <mergeCells count="1">
    <mergeCell ref="A1:A2"/>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zoomScaleNormal="100" workbookViewId="0">
      <selection sqref="A1:K2"/>
    </sheetView>
  </sheetViews>
  <sheetFormatPr baseColWidth="10" defaultColWidth="8.83203125" defaultRowHeight="15"/>
  <cols>
    <col min="1" max="1" width="20.5" customWidth="1"/>
    <col min="2" max="3" width="7.5" customWidth="1"/>
    <col min="4" max="4" width="10.6640625" customWidth="1"/>
    <col min="5" max="5" width="7.5" customWidth="1"/>
    <col min="6" max="6" width="9.5" customWidth="1"/>
    <col min="7" max="7" width="7.5" customWidth="1"/>
    <col min="8" max="8" width="10" customWidth="1"/>
    <col min="9" max="9" width="9.1640625" customWidth="1"/>
    <col min="10" max="10" width="7.5" customWidth="1"/>
    <col min="11" max="11" width="7.83203125" customWidth="1"/>
    <col min="12" max="1025" width="8.83203125" customWidth="1"/>
  </cols>
  <sheetData>
    <row r="1" spans="1:11">
      <c r="A1" s="84" t="s">
        <v>5</v>
      </c>
      <c r="B1" s="84"/>
      <c r="C1" s="84"/>
      <c r="D1" s="84"/>
      <c r="E1" s="84"/>
      <c r="F1" s="84"/>
      <c r="G1" s="84"/>
      <c r="H1" s="84"/>
      <c r="I1" s="84"/>
      <c r="J1" s="84"/>
      <c r="K1" s="84"/>
    </row>
    <row r="2" spans="1:11">
      <c r="A2" s="84"/>
      <c r="B2" s="84"/>
      <c r="C2" s="84"/>
      <c r="D2" s="84"/>
      <c r="E2" s="84"/>
      <c r="F2" s="84"/>
      <c r="G2" s="84"/>
      <c r="H2" s="84"/>
      <c r="I2" s="84"/>
      <c r="J2" s="84"/>
      <c r="K2" s="84"/>
    </row>
    <row r="3" spans="1:11" ht="16">
      <c r="A3" s="1"/>
      <c r="B3" s="1"/>
      <c r="C3" s="1"/>
      <c r="D3" s="1"/>
      <c r="E3" s="1"/>
      <c r="F3" s="1"/>
      <c r="G3" s="1"/>
      <c r="H3" s="1"/>
      <c r="I3" s="1"/>
      <c r="J3" s="1"/>
      <c r="K3" s="1"/>
    </row>
    <row r="4" spans="1:11">
      <c r="A4" s="8"/>
      <c r="B4" s="85" t="s">
        <v>6</v>
      </c>
      <c r="C4" s="85"/>
      <c r="D4" s="85"/>
      <c r="E4" s="85"/>
      <c r="F4" s="85" t="s">
        <v>7</v>
      </c>
      <c r="G4" s="85"/>
      <c r="H4" s="85"/>
      <c r="I4" s="85"/>
      <c r="J4" s="85"/>
      <c r="K4" s="9"/>
    </row>
    <row r="5" spans="1:11" ht="45">
      <c r="A5" s="10" t="s">
        <v>8</v>
      </c>
      <c r="B5" s="11" t="s">
        <v>9</v>
      </c>
      <c r="C5" s="11" t="s">
        <v>10</v>
      </c>
      <c r="D5" s="11" t="s">
        <v>11</v>
      </c>
      <c r="E5" s="11" t="s">
        <v>12</v>
      </c>
      <c r="F5" s="11" t="s">
        <v>13</v>
      </c>
      <c r="G5" s="11" t="s">
        <v>14</v>
      </c>
      <c r="H5" s="11" t="s">
        <v>15</v>
      </c>
      <c r="I5" s="11" t="s">
        <v>16</v>
      </c>
      <c r="J5" s="12" t="s">
        <v>12</v>
      </c>
      <c r="K5" s="13" t="s">
        <v>17</v>
      </c>
    </row>
    <row r="6" spans="1:11" ht="60">
      <c r="A6" s="14" t="s">
        <v>18</v>
      </c>
      <c r="B6" s="15">
        <v>0</v>
      </c>
      <c r="C6" s="15">
        <f>SUM('Fiscal support'!C39)</f>
        <v>448.53733333333332</v>
      </c>
      <c r="D6" s="15">
        <f>'Fiscal support'!C43</f>
        <v>625.29999999999995</v>
      </c>
      <c r="E6" s="16">
        <f>'Fiscal support'!C42</f>
        <v>0</v>
      </c>
      <c r="F6" s="16">
        <f>'Fiscal support'!C40</f>
        <v>3548.3333333333335</v>
      </c>
      <c r="G6" s="16">
        <f>'Fiscal support'!C41</f>
        <v>166.87299999999999</v>
      </c>
      <c r="H6" s="16">
        <v>0</v>
      </c>
      <c r="I6" s="16">
        <f>'Fiscal support'!O12</f>
        <v>133</v>
      </c>
      <c r="J6" s="16">
        <f>'Fiscal support'!C42</f>
        <v>0</v>
      </c>
      <c r="K6" s="17">
        <f>SUM(B6:J6)</f>
        <v>4922.0436666666665</v>
      </c>
    </row>
    <row r="7" spans="1:11">
      <c r="A7" s="18" t="s">
        <v>19</v>
      </c>
      <c r="B7" s="19">
        <v>0</v>
      </c>
      <c r="C7" s="19">
        <v>0</v>
      </c>
      <c r="D7" s="19">
        <v>0</v>
      </c>
      <c r="E7" s="20">
        <f>'Public finance '!P11</f>
        <v>2874.4061666666666</v>
      </c>
      <c r="F7" s="20">
        <v>0</v>
      </c>
      <c r="G7" s="20">
        <v>0</v>
      </c>
      <c r="H7" s="20">
        <v>0</v>
      </c>
      <c r="I7" s="20">
        <v>0</v>
      </c>
      <c r="J7" s="21">
        <v>0</v>
      </c>
      <c r="K7" s="22">
        <f>'Public finance '!O11</f>
        <v>2874.4061666666666</v>
      </c>
    </row>
    <row r="8" spans="1:11" ht="30">
      <c r="A8" s="23" t="s">
        <v>20</v>
      </c>
      <c r="B8" s="24">
        <v>0</v>
      </c>
      <c r="C8" s="24">
        <v>513</v>
      </c>
      <c r="D8" s="24">
        <v>0</v>
      </c>
      <c r="E8" s="24">
        <v>0</v>
      </c>
      <c r="F8" s="24">
        <v>0</v>
      </c>
      <c r="G8" s="24">
        <v>0</v>
      </c>
      <c r="H8" s="24">
        <v>0</v>
      </c>
      <c r="I8" s="24">
        <v>0</v>
      </c>
      <c r="J8" s="24">
        <v>0</v>
      </c>
      <c r="K8" s="25">
        <f>'SOE investment'!O10</f>
        <v>513.4666666666667</v>
      </c>
    </row>
  </sheetData>
  <mergeCells count="3">
    <mergeCell ref="A1:K2"/>
    <mergeCell ref="B4:E4"/>
    <mergeCell ref="F4:J4"/>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65"/>
  <sheetViews>
    <sheetView topLeftCell="F6" zoomScale="96" zoomScaleNormal="96" workbookViewId="0">
      <selection activeCell="Q17" sqref="Q17"/>
    </sheetView>
  </sheetViews>
  <sheetFormatPr baseColWidth="10" defaultColWidth="8.83203125" defaultRowHeight="15"/>
  <cols>
    <col min="1" max="1" width="47.5" style="26" customWidth="1"/>
    <col min="2" max="2" width="25.1640625" style="27" customWidth="1"/>
    <col min="3" max="3" width="15.1640625" style="27" customWidth="1"/>
    <col min="4" max="4" width="12" style="26" customWidth="1"/>
    <col min="5" max="5" width="13.33203125" style="27" customWidth="1"/>
    <col min="6" max="6" width="22.33203125" style="27" customWidth="1"/>
    <col min="7" max="7" width="16.5" style="27" customWidth="1"/>
    <col min="8" max="8" width="14.6640625" style="28" customWidth="1"/>
    <col min="9" max="9" width="13.1640625" style="28" customWidth="1"/>
    <col min="10" max="10" width="12.5" style="28" customWidth="1"/>
    <col min="11" max="16" width="16.83203125" style="28" customWidth="1"/>
    <col min="17" max="18" width="34.83203125" style="26" customWidth="1"/>
    <col min="19" max="19" width="57.83203125" style="26" customWidth="1"/>
    <col min="20" max="53" width="9.1640625" style="27" customWidth="1"/>
    <col min="54" max="1025" width="9.1640625" customWidth="1"/>
  </cols>
  <sheetData>
    <row r="1" spans="1:53" ht="14.5" customHeight="1">
      <c r="A1" s="84" t="s">
        <v>21</v>
      </c>
      <c r="B1" s="84"/>
      <c r="C1" s="84"/>
      <c r="D1" s="84"/>
      <c r="E1" s="84"/>
      <c r="F1" s="84"/>
      <c r="G1" s="84"/>
      <c r="H1" s="84"/>
      <c r="I1" s="84"/>
      <c r="J1" s="84"/>
      <c r="K1" s="84"/>
      <c r="L1" s="84"/>
      <c r="M1" s="84"/>
      <c r="N1" s="84"/>
      <c r="O1" s="84"/>
      <c r="P1" s="84"/>
      <c r="Q1" s="84"/>
      <c r="R1" s="84"/>
      <c r="S1" s="84"/>
      <c r="T1" s="1"/>
    </row>
    <row r="2" spans="1:53" ht="14.5" customHeight="1">
      <c r="A2" s="84"/>
      <c r="B2" s="84"/>
      <c r="C2" s="84"/>
      <c r="D2" s="84"/>
      <c r="E2" s="84"/>
      <c r="F2" s="84"/>
      <c r="G2" s="84"/>
      <c r="H2" s="84"/>
      <c r="I2" s="84"/>
      <c r="J2" s="84"/>
      <c r="K2" s="84"/>
      <c r="L2" s="84"/>
      <c r="M2" s="84"/>
      <c r="N2" s="84"/>
      <c r="O2" s="84"/>
      <c r="P2" s="84"/>
      <c r="Q2" s="84"/>
      <c r="R2" s="84"/>
      <c r="S2" s="84"/>
      <c r="T2" s="1"/>
    </row>
    <row r="3" spans="1:53" ht="14.5" customHeight="1">
      <c r="A3" s="1"/>
      <c r="B3" s="1"/>
      <c r="C3" s="1"/>
      <c r="D3" s="1"/>
      <c r="E3" s="1"/>
      <c r="F3" s="1"/>
      <c r="G3" s="1"/>
      <c r="H3" s="1"/>
      <c r="I3" s="1"/>
      <c r="J3" s="1"/>
      <c r="K3" s="1"/>
      <c r="L3" s="1"/>
      <c r="M3" s="1"/>
      <c r="N3" s="1"/>
      <c r="O3" s="1"/>
      <c r="P3" s="1"/>
      <c r="Q3" s="1"/>
      <c r="R3" s="1"/>
      <c r="S3" s="1"/>
      <c r="T3" s="1"/>
    </row>
    <row r="4" spans="1:53" s="33" customFormat="1" ht="57.75" customHeight="1">
      <c r="A4" s="29" t="s">
        <v>22</v>
      </c>
      <c r="B4" s="29" t="s">
        <v>23</v>
      </c>
      <c r="C4" s="29" t="s">
        <v>24</v>
      </c>
      <c r="D4" s="29" t="s">
        <v>25</v>
      </c>
      <c r="E4" s="29" t="s">
        <v>26</v>
      </c>
      <c r="F4" s="29" t="s">
        <v>27</v>
      </c>
      <c r="G4" s="29" t="s">
        <v>28</v>
      </c>
      <c r="H4" s="30" t="s">
        <v>29</v>
      </c>
      <c r="I4" s="30" t="s">
        <v>30</v>
      </c>
      <c r="J4" s="30" t="s">
        <v>31</v>
      </c>
      <c r="K4" s="31">
        <v>2017</v>
      </c>
      <c r="L4" s="31">
        <v>2018</v>
      </c>
      <c r="M4" s="31">
        <v>2019</v>
      </c>
      <c r="N4" s="31">
        <v>2020</v>
      </c>
      <c r="O4" s="30" t="s">
        <v>32</v>
      </c>
      <c r="P4" s="32" t="s">
        <v>33</v>
      </c>
      <c r="Q4" s="29" t="s">
        <v>34</v>
      </c>
      <c r="R4" s="29" t="s">
        <v>35</v>
      </c>
      <c r="S4" s="29" t="s">
        <v>36</v>
      </c>
    </row>
    <row r="5" spans="1:53" s="27" customFormat="1" ht="48">
      <c r="A5" s="34" t="s">
        <v>37</v>
      </c>
      <c r="B5" s="35" t="s">
        <v>38</v>
      </c>
      <c r="C5" s="36" t="s">
        <v>39</v>
      </c>
      <c r="D5" s="36" t="s">
        <v>40</v>
      </c>
      <c r="E5" s="36" t="s">
        <v>6</v>
      </c>
      <c r="F5" s="36" t="s">
        <v>41</v>
      </c>
      <c r="G5" s="36"/>
      <c r="H5" s="36">
        <v>3.7749999999999999</v>
      </c>
      <c r="I5" s="36">
        <v>16.93</v>
      </c>
      <c r="J5" s="36">
        <v>4.6980000000000004</v>
      </c>
      <c r="K5" s="36">
        <v>11.164</v>
      </c>
      <c r="L5" s="36" t="s">
        <v>42</v>
      </c>
      <c r="M5" s="36">
        <v>21</v>
      </c>
      <c r="N5" s="36" t="s">
        <v>42</v>
      </c>
      <c r="O5" s="37">
        <f>AVERAGE(J5:N5)</f>
        <v>12.287333333333335</v>
      </c>
      <c r="P5" s="37">
        <f>O5</f>
        <v>12.287333333333335</v>
      </c>
      <c r="Q5" s="38" t="s">
        <v>43</v>
      </c>
      <c r="R5" s="4" t="s">
        <v>44</v>
      </c>
      <c r="S5" s="36" t="s">
        <v>45</v>
      </c>
    </row>
    <row r="6" spans="1:53" ht="395">
      <c r="A6" s="34" t="s">
        <v>46</v>
      </c>
      <c r="B6" s="35" t="s">
        <v>38</v>
      </c>
      <c r="C6" s="36" t="s">
        <v>39</v>
      </c>
      <c r="D6" s="36" t="s">
        <v>12</v>
      </c>
      <c r="E6" s="36" t="s">
        <v>7</v>
      </c>
      <c r="F6" s="36" t="s">
        <v>14</v>
      </c>
      <c r="G6" s="36"/>
      <c r="H6" s="36">
        <v>56.9</v>
      </c>
      <c r="I6" s="36">
        <v>31.8</v>
      </c>
      <c r="J6" s="39">
        <v>61</v>
      </c>
      <c r="K6" s="39">
        <v>54</v>
      </c>
      <c r="L6" s="39">
        <v>37</v>
      </c>
      <c r="M6" s="36">
        <v>45</v>
      </c>
      <c r="N6" s="36">
        <v>50</v>
      </c>
      <c r="O6" s="37">
        <f>AVERAGE(J6:N6)</f>
        <v>49.4</v>
      </c>
      <c r="P6" s="37">
        <f>O6</f>
        <v>49.4</v>
      </c>
      <c r="Q6" s="81" t="s">
        <v>47</v>
      </c>
      <c r="R6" s="40" t="s">
        <v>48</v>
      </c>
      <c r="S6" s="36" t="s">
        <v>49</v>
      </c>
    </row>
    <row r="7" spans="1:53" ht="32">
      <c r="A7" s="34" t="s">
        <v>50</v>
      </c>
      <c r="B7" s="35" t="s">
        <v>38</v>
      </c>
      <c r="C7" s="36" t="s">
        <v>39</v>
      </c>
      <c r="D7" s="36" t="s">
        <v>40</v>
      </c>
      <c r="E7" s="36" t="s">
        <v>6</v>
      </c>
      <c r="F7" s="36" t="s">
        <v>14</v>
      </c>
      <c r="G7" s="36"/>
      <c r="H7" s="36" t="s">
        <v>42</v>
      </c>
      <c r="I7" s="36" t="s">
        <v>42</v>
      </c>
      <c r="J7" s="36" t="s">
        <v>42</v>
      </c>
      <c r="K7" s="36">
        <f>49/1000</f>
        <v>4.9000000000000002E-2</v>
      </c>
      <c r="L7" s="36">
        <v>9.7000000000000003E-2</v>
      </c>
      <c r="M7" s="36" t="s">
        <v>42</v>
      </c>
      <c r="N7" s="36" t="s">
        <v>42</v>
      </c>
      <c r="O7" s="37">
        <f>AVERAGE(J7:N7)</f>
        <v>7.3000000000000009E-2</v>
      </c>
      <c r="P7" s="37">
        <f>O7</f>
        <v>7.3000000000000009E-2</v>
      </c>
      <c r="Q7" s="88" t="s">
        <v>51</v>
      </c>
      <c r="R7" s="40"/>
      <c r="S7" s="36"/>
    </row>
    <row r="8" spans="1:53" ht="80">
      <c r="A8" s="34" t="s">
        <v>52</v>
      </c>
      <c r="B8" s="35" t="s">
        <v>38</v>
      </c>
      <c r="C8" s="36" t="s">
        <v>39</v>
      </c>
      <c r="D8" s="36" t="s">
        <v>40</v>
      </c>
      <c r="E8" s="36" t="s">
        <v>53</v>
      </c>
      <c r="F8" s="36" t="s">
        <v>13</v>
      </c>
      <c r="G8" s="36"/>
      <c r="H8" s="36" t="s">
        <v>42</v>
      </c>
      <c r="I8" s="36" t="s">
        <v>42</v>
      </c>
      <c r="J8" s="36" t="s">
        <v>42</v>
      </c>
      <c r="K8" s="36" t="s">
        <v>42</v>
      </c>
      <c r="L8" s="36" t="s">
        <v>42</v>
      </c>
      <c r="M8" s="36" t="s">
        <v>42</v>
      </c>
      <c r="N8" s="36" t="s">
        <v>42</v>
      </c>
      <c r="O8" s="37" t="s">
        <v>42</v>
      </c>
      <c r="P8" s="37" t="s">
        <v>42</v>
      </c>
      <c r="Q8" s="88" t="s">
        <v>54</v>
      </c>
      <c r="R8" s="40"/>
      <c r="S8" s="36"/>
    </row>
    <row r="9" spans="1:53" ht="32">
      <c r="A9" s="34" t="s">
        <v>55</v>
      </c>
      <c r="B9" s="35" t="s">
        <v>38</v>
      </c>
      <c r="C9" s="36" t="s">
        <v>39</v>
      </c>
      <c r="D9" s="36" t="s">
        <v>56</v>
      </c>
      <c r="E9" s="36" t="s">
        <v>6</v>
      </c>
      <c r="F9" s="36" t="s">
        <v>57</v>
      </c>
      <c r="G9" s="36"/>
      <c r="H9" s="36" t="s">
        <v>42</v>
      </c>
      <c r="I9" s="36" t="s">
        <v>42</v>
      </c>
      <c r="J9" s="36">
        <v>450</v>
      </c>
      <c r="K9" s="36">
        <v>450</v>
      </c>
      <c r="L9" s="36">
        <v>450</v>
      </c>
      <c r="M9" s="36">
        <v>450</v>
      </c>
      <c r="N9" s="36">
        <v>450</v>
      </c>
      <c r="O9" s="37">
        <f t="shared" ref="O9:O17" si="0">AVERAGE(J9:N9)</f>
        <v>450</v>
      </c>
      <c r="P9" s="37">
        <f t="shared" ref="P9:P17" si="1">O9</f>
        <v>450</v>
      </c>
      <c r="Q9" s="81" t="s">
        <v>58</v>
      </c>
      <c r="R9" s="40" t="s">
        <v>59</v>
      </c>
      <c r="S9" s="36" t="s">
        <v>60</v>
      </c>
    </row>
    <row r="10" spans="1:53" ht="96">
      <c r="A10" s="34" t="s">
        <v>61</v>
      </c>
      <c r="B10" s="41" t="s">
        <v>38</v>
      </c>
      <c r="C10" s="36" t="s">
        <v>39</v>
      </c>
      <c r="D10" s="36" t="s">
        <v>62</v>
      </c>
      <c r="E10" s="36" t="s">
        <v>6</v>
      </c>
      <c r="F10" s="36" t="s">
        <v>63</v>
      </c>
      <c r="G10" s="36"/>
      <c r="H10" s="36">
        <v>144</v>
      </c>
      <c r="I10" s="36">
        <v>144</v>
      </c>
      <c r="J10" s="36">
        <v>144</v>
      </c>
      <c r="K10" s="36">
        <v>277</v>
      </c>
      <c r="L10" s="36">
        <v>277</v>
      </c>
      <c r="M10" s="36">
        <v>277</v>
      </c>
      <c r="N10" s="36" t="s">
        <v>42</v>
      </c>
      <c r="O10" s="37">
        <f t="shared" si="0"/>
        <v>243.75</v>
      </c>
      <c r="P10" s="37">
        <f t="shared" si="1"/>
        <v>243.75</v>
      </c>
      <c r="Q10" s="38" t="s">
        <v>64</v>
      </c>
      <c r="R10" s="38" t="s">
        <v>65</v>
      </c>
      <c r="S10" s="4" t="s">
        <v>66</v>
      </c>
    </row>
    <row r="11" spans="1:53" ht="96">
      <c r="A11" s="34" t="s">
        <v>67</v>
      </c>
      <c r="B11" s="41" t="s">
        <v>38</v>
      </c>
      <c r="C11" s="36" t="s">
        <v>39</v>
      </c>
      <c r="D11" s="36" t="s">
        <v>62</v>
      </c>
      <c r="E11" s="36" t="s">
        <v>6</v>
      </c>
      <c r="F11" s="36" t="s">
        <v>68</v>
      </c>
      <c r="G11" s="36"/>
      <c r="H11" s="36">
        <v>0</v>
      </c>
      <c r="I11" s="36">
        <v>0</v>
      </c>
      <c r="J11" s="36">
        <v>0</v>
      </c>
      <c r="K11" s="36">
        <v>0</v>
      </c>
      <c r="L11" s="36">
        <v>0</v>
      </c>
      <c r="M11" s="36">
        <v>90</v>
      </c>
      <c r="N11" s="36" t="s">
        <v>42</v>
      </c>
      <c r="O11" s="37">
        <f t="shared" si="0"/>
        <v>22.5</v>
      </c>
      <c r="P11" s="37">
        <f t="shared" si="1"/>
        <v>22.5</v>
      </c>
      <c r="Q11" s="38" t="s">
        <v>69</v>
      </c>
      <c r="R11" s="38"/>
      <c r="S11" s="4"/>
    </row>
    <row r="12" spans="1:53" s="49" customFormat="1" ht="128">
      <c r="A12" s="42" t="s">
        <v>70</v>
      </c>
      <c r="B12" s="43" t="s">
        <v>38</v>
      </c>
      <c r="C12" s="44" t="s">
        <v>71</v>
      </c>
      <c r="D12" s="39" t="s">
        <v>62</v>
      </c>
      <c r="E12" s="44" t="s">
        <v>7</v>
      </c>
      <c r="F12" s="39" t="s">
        <v>16</v>
      </c>
      <c r="G12" s="44"/>
      <c r="H12" s="44">
        <v>83</v>
      </c>
      <c r="I12" s="44">
        <v>106</v>
      </c>
      <c r="J12" s="44">
        <v>125</v>
      </c>
      <c r="K12" s="44">
        <v>128</v>
      </c>
      <c r="L12" s="44">
        <v>116</v>
      </c>
      <c r="M12" s="44">
        <v>136</v>
      </c>
      <c r="N12" s="44">
        <v>160</v>
      </c>
      <c r="O12" s="45">
        <f t="shared" si="0"/>
        <v>133</v>
      </c>
      <c r="P12" s="46">
        <f t="shared" si="1"/>
        <v>133</v>
      </c>
      <c r="Q12" s="87" t="s">
        <v>72</v>
      </c>
      <c r="R12" s="82" t="s">
        <v>73</v>
      </c>
      <c r="S12" s="89" t="s">
        <v>74</v>
      </c>
      <c r="T12" s="47" t="s">
        <v>75</v>
      </c>
      <c r="U12" s="48" t="s">
        <v>76</v>
      </c>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row>
    <row r="13" spans="1:53" ht="224">
      <c r="A13" s="34" t="s">
        <v>77</v>
      </c>
      <c r="B13" s="35" t="s">
        <v>38</v>
      </c>
      <c r="C13" s="50" t="s">
        <v>71</v>
      </c>
      <c r="D13" s="36" t="s">
        <v>62</v>
      </c>
      <c r="E13" s="50" t="s">
        <v>7</v>
      </c>
      <c r="F13" s="36" t="s">
        <v>14</v>
      </c>
      <c r="G13" s="50"/>
      <c r="H13" s="51">
        <v>31</v>
      </c>
      <c r="I13" s="51">
        <v>26</v>
      </c>
      <c r="J13" s="51">
        <v>25</v>
      </c>
      <c r="K13" s="51">
        <v>29</v>
      </c>
      <c r="L13" s="51">
        <v>29</v>
      </c>
      <c r="M13" s="51">
        <v>30</v>
      </c>
      <c r="N13" s="51">
        <v>31</v>
      </c>
      <c r="O13" s="37">
        <f t="shared" si="0"/>
        <v>28.8</v>
      </c>
      <c r="P13" s="52">
        <f t="shared" si="1"/>
        <v>28.8</v>
      </c>
      <c r="Q13" s="38" t="s">
        <v>78</v>
      </c>
      <c r="R13" s="38" t="s">
        <v>79</v>
      </c>
      <c r="S13" s="36" t="s">
        <v>80</v>
      </c>
      <c r="T13" s="53" t="s">
        <v>74</v>
      </c>
      <c r="U13" s="36" t="s">
        <v>74</v>
      </c>
    </row>
    <row r="14" spans="1:53" ht="80">
      <c r="A14" s="34" t="s">
        <v>81</v>
      </c>
      <c r="B14" s="35" t="s">
        <v>38</v>
      </c>
      <c r="C14" s="50" t="s">
        <v>71</v>
      </c>
      <c r="D14" s="36" t="s">
        <v>82</v>
      </c>
      <c r="E14" s="50" t="s">
        <v>7</v>
      </c>
      <c r="F14" s="36" t="s">
        <v>14</v>
      </c>
      <c r="G14" s="50"/>
      <c r="H14" s="51">
        <v>63</v>
      </c>
      <c r="I14" s="51">
        <v>42</v>
      </c>
      <c r="J14" s="51">
        <v>44</v>
      </c>
      <c r="K14" s="51">
        <v>83</v>
      </c>
      <c r="L14" s="51">
        <v>89</v>
      </c>
      <c r="M14" s="51">
        <v>98</v>
      </c>
      <c r="N14" s="51">
        <v>129</v>
      </c>
      <c r="O14" s="37">
        <f t="shared" si="0"/>
        <v>88.6</v>
      </c>
      <c r="P14" s="52">
        <f t="shared" si="1"/>
        <v>88.6</v>
      </c>
      <c r="Q14" s="38" t="s">
        <v>74</v>
      </c>
      <c r="R14" s="38" t="s">
        <v>76</v>
      </c>
      <c r="S14" s="36" t="s">
        <v>83</v>
      </c>
      <c r="T14" s="53" t="s">
        <v>74</v>
      </c>
      <c r="U14" s="36"/>
    </row>
    <row r="15" spans="1:53" s="57" customFormat="1" ht="224">
      <c r="A15" s="54" t="s">
        <v>84</v>
      </c>
      <c r="B15" s="50" t="s">
        <v>85</v>
      </c>
      <c r="C15" s="50" t="s">
        <v>71</v>
      </c>
      <c r="D15" s="36" t="s">
        <v>86</v>
      </c>
      <c r="E15" s="50" t="s">
        <v>7</v>
      </c>
      <c r="F15" s="36" t="s">
        <v>14</v>
      </c>
      <c r="G15" s="50"/>
      <c r="H15" s="51">
        <v>3</v>
      </c>
      <c r="I15" s="51">
        <v>5</v>
      </c>
      <c r="J15" s="51">
        <v>5</v>
      </c>
      <c r="K15" s="51">
        <v>6</v>
      </c>
      <c r="L15" s="51">
        <v>7</v>
      </c>
      <c r="M15" s="51">
        <v>8</v>
      </c>
      <c r="N15" s="51">
        <v>8</v>
      </c>
      <c r="O15" s="37">
        <f t="shared" si="0"/>
        <v>6.8</v>
      </c>
      <c r="P15" s="52">
        <f t="shared" si="1"/>
        <v>6.8</v>
      </c>
      <c r="Q15" s="38" t="s">
        <v>74</v>
      </c>
      <c r="R15" s="55" t="s">
        <v>87</v>
      </c>
      <c r="S15" s="36" t="s">
        <v>88</v>
      </c>
      <c r="T15" s="36" t="s">
        <v>74</v>
      </c>
      <c r="U15" s="56" t="s">
        <v>89</v>
      </c>
    </row>
    <row r="16" spans="1:53" ht="272">
      <c r="A16" s="54" t="s">
        <v>90</v>
      </c>
      <c r="B16" s="36" t="s">
        <v>91</v>
      </c>
      <c r="C16" s="50" t="s">
        <v>71</v>
      </c>
      <c r="D16" s="36" t="s">
        <v>92</v>
      </c>
      <c r="E16" s="36" t="s">
        <v>7</v>
      </c>
      <c r="F16" s="36" t="s">
        <v>93</v>
      </c>
      <c r="G16" s="50"/>
      <c r="H16" s="36">
        <v>2105</v>
      </c>
      <c r="I16" s="36">
        <v>2233</v>
      </c>
      <c r="J16" s="50">
        <v>2123</v>
      </c>
      <c r="K16" s="50">
        <v>2145</v>
      </c>
      <c r="L16" s="50">
        <v>2075</v>
      </c>
      <c r="M16" s="50">
        <v>2075</v>
      </c>
      <c r="N16" s="50">
        <v>2350</v>
      </c>
      <c r="O16" s="45">
        <f t="shared" si="0"/>
        <v>2153.6</v>
      </c>
      <c r="P16" s="37">
        <f t="shared" si="1"/>
        <v>2153.6</v>
      </c>
      <c r="Q16" s="87" t="s">
        <v>72</v>
      </c>
      <c r="R16" s="88" t="s">
        <v>94</v>
      </c>
      <c r="S16" s="36" t="s">
        <v>95</v>
      </c>
      <c r="T16" s="58"/>
    </row>
    <row r="17" spans="1:53" ht="56" customHeight="1">
      <c r="A17" s="54" t="s">
        <v>96</v>
      </c>
      <c r="B17" s="50" t="s">
        <v>91</v>
      </c>
      <c r="C17" s="50" t="s">
        <v>71</v>
      </c>
      <c r="D17" s="36" t="s">
        <v>92</v>
      </c>
      <c r="E17" s="50" t="s">
        <v>7</v>
      </c>
      <c r="F17" s="36" t="s">
        <v>97</v>
      </c>
      <c r="G17" s="50"/>
      <c r="H17" s="50">
        <v>1220</v>
      </c>
      <c r="I17" s="50">
        <v>1604</v>
      </c>
      <c r="J17" s="50">
        <v>1284</v>
      </c>
      <c r="K17" s="50">
        <v>1293</v>
      </c>
      <c r="L17" s="50" t="s">
        <v>42</v>
      </c>
      <c r="M17" s="50" t="s">
        <v>42</v>
      </c>
      <c r="N17" s="50">
        <v>1600</v>
      </c>
      <c r="O17" s="45">
        <f t="shared" si="0"/>
        <v>1392.3333333333333</v>
      </c>
      <c r="P17" s="52">
        <f t="shared" si="1"/>
        <v>1392.3333333333333</v>
      </c>
      <c r="Q17" s="87" t="s">
        <v>72</v>
      </c>
      <c r="R17" s="38"/>
      <c r="S17" s="50" t="s">
        <v>98</v>
      </c>
      <c r="T17" s="58"/>
    </row>
    <row r="18" spans="1:53" ht="60">
      <c r="A18" s="54" t="s">
        <v>99</v>
      </c>
      <c r="B18" s="36" t="s">
        <v>100</v>
      </c>
      <c r="C18" s="50" t="s">
        <v>71</v>
      </c>
      <c r="D18" s="36" t="s">
        <v>86</v>
      </c>
      <c r="E18" s="36" t="s">
        <v>7</v>
      </c>
      <c r="F18" s="36" t="s">
        <v>12</v>
      </c>
      <c r="G18" s="36" t="s">
        <v>101</v>
      </c>
      <c r="H18" s="36" t="s">
        <v>42</v>
      </c>
      <c r="I18" s="36" t="s">
        <v>42</v>
      </c>
      <c r="J18" s="36" t="s">
        <v>42</v>
      </c>
      <c r="K18" s="36" t="s">
        <v>42</v>
      </c>
      <c r="L18" s="36" t="s">
        <v>42</v>
      </c>
      <c r="M18" s="36" t="s">
        <v>42</v>
      </c>
      <c r="N18" s="36" t="s">
        <v>42</v>
      </c>
      <c r="O18" s="37" t="s">
        <v>42</v>
      </c>
      <c r="P18" s="37" t="s">
        <v>42</v>
      </c>
      <c r="Q18" s="38" t="s">
        <v>102</v>
      </c>
      <c r="R18" s="59" t="s">
        <v>103</v>
      </c>
      <c r="S18" s="50"/>
      <c r="T18" s="58"/>
    </row>
    <row r="19" spans="1:53" ht="60">
      <c r="A19" s="54" t="s">
        <v>104</v>
      </c>
      <c r="B19" s="50" t="s">
        <v>100</v>
      </c>
      <c r="C19" s="50" t="s">
        <v>71</v>
      </c>
      <c r="D19" s="36" t="s">
        <v>62</v>
      </c>
      <c r="E19" s="50" t="s">
        <v>7</v>
      </c>
      <c r="F19" s="36" t="s">
        <v>12</v>
      </c>
      <c r="G19" s="36" t="s">
        <v>105</v>
      </c>
      <c r="H19" s="36" t="s">
        <v>42</v>
      </c>
      <c r="I19" s="36" t="s">
        <v>42</v>
      </c>
      <c r="J19" s="36" t="s">
        <v>42</v>
      </c>
      <c r="K19" s="36" t="s">
        <v>42</v>
      </c>
      <c r="L19" s="36" t="s">
        <v>42</v>
      </c>
      <c r="M19" s="36" t="s">
        <v>42</v>
      </c>
      <c r="N19" s="36" t="s">
        <v>42</v>
      </c>
      <c r="O19" s="37" t="s">
        <v>42</v>
      </c>
      <c r="P19" s="37" t="s">
        <v>42</v>
      </c>
      <c r="Q19" s="38" t="s">
        <v>102</v>
      </c>
      <c r="R19" s="55" t="s">
        <v>87</v>
      </c>
      <c r="S19" s="60" t="s">
        <v>106</v>
      </c>
      <c r="T19" s="58"/>
    </row>
    <row r="20" spans="1:53" s="61" customFormat="1" ht="128">
      <c r="A20" s="34" t="s">
        <v>107</v>
      </c>
      <c r="B20" s="36" t="s">
        <v>100</v>
      </c>
      <c r="C20" s="50" t="s">
        <v>71</v>
      </c>
      <c r="D20" s="36" t="s">
        <v>62</v>
      </c>
      <c r="E20" s="50" t="s">
        <v>6</v>
      </c>
      <c r="F20" s="36" t="s">
        <v>68</v>
      </c>
      <c r="G20" s="50"/>
      <c r="H20" s="50" t="s">
        <v>42</v>
      </c>
      <c r="I20" s="50" t="s">
        <v>42</v>
      </c>
      <c r="J20" s="50" t="s">
        <v>42</v>
      </c>
      <c r="K20" s="50" t="s">
        <v>42</v>
      </c>
      <c r="L20" s="50" t="s">
        <v>42</v>
      </c>
      <c r="M20" s="50" t="s">
        <v>42</v>
      </c>
      <c r="N20" s="50" t="s">
        <v>42</v>
      </c>
      <c r="O20" s="37" t="s">
        <v>42</v>
      </c>
      <c r="P20" s="52" t="s">
        <v>42</v>
      </c>
      <c r="Q20" s="38" t="s">
        <v>108</v>
      </c>
      <c r="R20" s="38"/>
      <c r="S20" s="36"/>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row>
    <row r="21" spans="1:53" s="61" customFormat="1" ht="224">
      <c r="A21" s="34" t="s">
        <v>109</v>
      </c>
      <c r="B21" s="36" t="s">
        <v>100</v>
      </c>
      <c r="C21" s="50" t="s">
        <v>71</v>
      </c>
      <c r="D21" s="36" t="s">
        <v>62</v>
      </c>
      <c r="E21" s="50" t="s">
        <v>6</v>
      </c>
      <c r="F21" s="36" t="s">
        <v>68</v>
      </c>
      <c r="G21" s="50"/>
      <c r="H21" s="50" t="s">
        <v>42</v>
      </c>
      <c r="I21" s="50" t="s">
        <v>42</v>
      </c>
      <c r="J21" s="50" t="s">
        <v>42</v>
      </c>
      <c r="K21" s="50" t="s">
        <v>42</v>
      </c>
      <c r="L21" s="50" t="s">
        <v>42</v>
      </c>
      <c r="M21" s="50" t="s">
        <v>42</v>
      </c>
      <c r="N21" s="50">
        <v>170</v>
      </c>
      <c r="O21" s="37">
        <f>AVERAGE(J21:N21)</f>
        <v>170</v>
      </c>
      <c r="P21" s="52">
        <v>170</v>
      </c>
      <c r="Q21" s="38" t="s">
        <v>110</v>
      </c>
      <c r="R21" s="38"/>
      <c r="S21" s="36"/>
      <c r="T21" s="62"/>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row>
    <row r="22" spans="1:53" ht="144">
      <c r="A22" s="34" t="s">
        <v>111</v>
      </c>
      <c r="B22" s="36" t="s">
        <v>100</v>
      </c>
      <c r="C22" s="50" t="s">
        <v>71</v>
      </c>
      <c r="D22" s="36" t="s">
        <v>12</v>
      </c>
      <c r="E22" s="50" t="s">
        <v>6</v>
      </c>
      <c r="F22" s="36" t="s">
        <v>12</v>
      </c>
      <c r="G22" s="50"/>
      <c r="H22" s="63">
        <v>1.9</v>
      </c>
      <c r="I22" s="50">
        <v>2.2000000000000002</v>
      </c>
      <c r="J22" s="50" t="s">
        <v>42</v>
      </c>
      <c r="K22" s="50" t="s">
        <v>42</v>
      </c>
      <c r="L22" s="50" t="s">
        <v>42</v>
      </c>
      <c r="M22" s="50" t="s">
        <v>42</v>
      </c>
      <c r="N22" s="50" t="s">
        <v>42</v>
      </c>
      <c r="O22" s="37" t="s">
        <v>42</v>
      </c>
      <c r="P22" s="52" t="s">
        <v>42</v>
      </c>
      <c r="Q22" s="81" t="s">
        <v>48</v>
      </c>
      <c r="R22" s="40"/>
      <c r="S22" s="36" t="s">
        <v>112</v>
      </c>
      <c r="T22" s="62"/>
    </row>
    <row r="23" spans="1:53" ht="80">
      <c r="A23" s="34" t="s">
        <v>113</v>
      </c>
      <c r="B23" s="36" t="s">
        <v>100</v>
      </c>
      <c r="C23" s="50" t="s">
        <v>71</v>
      </c>
      <c r="D23" s="36" t="s">
        <v>114</v>
      </c>
      <c r="E23" s="50" t="s">
        <v>6</v>
      </c>
      <c r="F23" s="36" t="s">
        <v>57</v>
      </c>
      <c r="G23" s="50"/>
      <c r="H23" s="63">
        <v>0</v>
      </c>
      <c r="I23" s="50">
        <v>0</v>
      </c>
      <c r="J23" s="50">
        <v>189</v>
      </c>
      <c r="K23" s="50" t="s">
        <v>42</v>
      </c>
      <c r="L23" s="50" t="s">
        <v>42</v>
      </c>
      <c r="M23" s="50" t="s">
        <v>42</v>
      </c>
      <c r="N23" s="64">
        <v>148</v>
      </c>
      <c r="O23" s="37">
        <f>AVERAGE(J23:N23)</f>
        <v>168.5</v>
      </c>
      <c r="P23" s="52">
        <f>O23</f>
        <v>168.5</v>
      </c>
      <c r="Q23" s="82" t="s">
        <v>115</v>
      </c>
      <c r="R23" s="40"/>
      <c r="S23" s="36" t="s">
        <v>116</v>
      </c>
      <c r="T23" s="62"/>
    </row>
    <row r="24" spans="1:53" ht="272">
      <c r="A24" s="34" t="s">
        <v>117</v>
      </c>
      <c r="B24" s="36" t="s">
        <v>100</v>
      </c>
      <c r="C24" s="50" t="s">
        <v>71</v>
      </c>
      <c r="D24" s="36" t="s">
        <v>62</v>
      </c>
      <c r="E24" s="50" t="s">
        <v>7</v>
      </c>
      <c r="F24" s="36" t="s">
        <v>13</v>
      </c>
      <c r="G24" s="50"/>
      <c r="H24" s="63">
        <v>3</v>
      </c>
      <c r="I24" s="50">
        <v>3</v>
      </c>
      <c r="J24" s="50">
        <v>3</v>
      </c>
      <c r="K24" s="50">
        <v>3</v>
      </c>
      <c r="L24" s="50">
        <v>3</v>
      </c>
      <c r="M24" s="50">
        <v>3</v>
      </c>
      <c r="N24" s="50">
        <v>0</v>
      </c>
      <c r="O24" s="37">
        <f>AVERAGE(J24:N24)</f>
        <v>2.4</v>
      </c>
      <c r="P24" s="52">
        <f>O24</f>
        <v>2.4</v>
      </c>
      <c r="Q24" s="81" t="s">
        <v>118</v>
      </c>
      <c r="R24" s="40" t="s">
        <v>119</v>
      </c>
      <c r="S24" s="4" t="s">
        <v>120</v>
      </c>
      <c r="T24" s="62"/>
    </row>
    <row r="25" spans="1:53" ht="32">
      <c r="A25" s="34" t="s">
        <v>121</v>
      </c>
      <c r="B25" s="36" t="s">
        <v>100</v>
      </c>
      <c r="C25" s="50" t="s">
        <v>71</v>
      </c>
      <c r="D25" s="36" t="s">
        <v>92</v>
      </c>
      <c r="E25" s="50" t="s">
        <v>7</v>
      </c>
      <c r="F25" s="36" t="s">
        <v>14</v>
      </c>
      <c r="G25" s="50"/>
      <c r="H25" s="63">
        <v>48</v>
      </c>
      <c r="I25" s="50" t="s">
        <v>42</v>
      </c>
      <c r="J25" s="50" t="s">
        <v>42</v>
      </c>
      <c r="K25" s="50" t="s">
        <v>42</v>
      </c>
      <c r="L25" s="50" t="s">
        <v>42</v>
      </c>
      <c r="M25" s="50" t="s">
        <v>42</v>
      </c>
      <c r="N25" s="50" t="s">
        <v>42</v>
      </c>
      <c r="O25" s="37" t="s">
        <v>42</v>
      </c>
      <c r="P25" s="52" t="s">
        <v>42</v>
      </c>
      <c r="Q25" s="81" t="s">
        <v>48</v>
      </c>
      <c r="R25" s="40"/>
      <c r="S25" s="36"/>
      <c r="T25" s="62"/>
    </row>
    <row r="26" spans="1:53" ht="32">
      <c r="A26" s="34" t="s">
        <v>122</v>
      </c>
      <c r="B26" s="36" t="s">
        <v>100</v>
      </c>
      <c r="C26" s="36" t="s">
        <v>123</v>
      </c>
      <c r="D26" s="36" t="s">
        <v>92</v>
      </c>
      <c r="E26" s="36" t="s">
        <v>7</v>
      </c>
      <c r="F26" s="36" t="s">
        <v>13</v>
      </c>
      <c r="G26" s="36"/>
      <c r="H26" s="36" t="s">
        <v>42</v>
      </c>
      <c r="I26" s="36" t="s">
        <v>42</v>
      </c>
      <c r="J26" s="36" t="s">
        <v>42</v>
      </c>
      <c r="K26" s="36" t="s">
        <v>42</v>
      </c>
      <c r="L26" s="36" t="s">
        <v>42</v>
      </c>
      <c r="M26" s="36" t="s">
        <v>42</v>
      </c>
      <c r="N26" s="36" t="s">
        <v>42</v>
      </c>
      <c r="O26" s="36" t="s">
        <v>42</v>
      </c>
      <c r="P26" s="36" t="s">
        <v>42</v>
      </c>
      <c r="Q26" s="36"/>
      <c r="R26" s="36"/>
      <c r="S26" s="36"/>
    </row>
    <row r="27" spans="1:53">
      <c r="P27" s="65"/>
    </row>
    <row r="28" spans="1:53">
      <c r="H28" s="28">
        <f t="shared" ref="H28:P28" si="2">SUM(H5:H25)</f>
        <v>3762.5750000000003</v>
      </c>
      <c r="I28" s="28">
        <f t="shared" si="2"/>
        <v>4213.9299999999994</v>
      </c>
      <c r="J28" s="28">
        <f t="shared" si="2"/>
        <v>4457.6980000000003</v>
      </c>
      <c r="K28" s="28">
        <f t="shared" si="2"/>
        <v>4479.2129999999997</v>
      </c>
      <c r="L28" s="28">
        <f t="shared" si="2"/>
        <v>3083.0969999999998</v>
      </c>
      <c r="M28" s="28">
        <f t="shared" si="2"/>
        <v>3233</v>
      </c>
      <c r="N28" s="28">
        <f t="shared" si="2"/>
        <v>5096</v>
      </c>
      <c r="O28" s="65">
        <f t="shared" si="2"/>
        <v>4922.0436666666656</v>
      </c>
      <c r="P28" s="65">
        <f t="shared" si="2"/>
        <v>4922.0436666666656</v>
      </c>
    </row>
    <row r="29" spans="1:53" ht="16">
      <c r="A29" s="26" t="s">
        <v>124</v>
      </c>
      <c r="B29" s="65">
        <f>SUM(O16,O17,O25,O26)</f>
        <v>3545.9333333333334</v>
      </c>
      <c r="I29" s="28">
        <f t="shared" ref="I29:N29" si="3">((I28/H28)*100)-100</f>
        <v>11.995907058331042</v>
      </c>
      <c r="J29" s="28">
        <f t="shared" si="3"/>
        <v>5.7848137012242944</v>
      </c>
      <c r="K29" s="28">
        <f t="shared" si="3"/>
        <v>0.48264821887889298</v>
      </c>
      <c r="L29" s="28">
        <f t="shared" si="3"/>
        <v>-31.168778979700235</v>
      </c>
      <c r="M29" s="28">
        <f t="shared" si="3"/>
        <v>4.8620915916690421</v>
      </c>
      <c r="N29" s="28">
        <f t="shared" si="3"/>
        <v>57.624497370862969</v>
      </c>
      <c r="P29" s="65"/>
    </row>
    <row r="30" spans="1:53" ht="16">
      <c r="A30" s="26" t="s">
        <v>125</v>
      </c>
      <c r="B30" s="65">
        <f>SUM(O10,O11,O12,O13,O19,O20,O21,O24)</f>
        <v>600.44999999999993</v>
      </c>
      <c r="O30" s="65"/>
      <c r="P30" s="65"/>
    </row>
    <row r="31" spans="1:53" ht="16">
      <c r="A31" s="26" t="s">
        <v>126</v>
      </c>
      <c r="B31" s="65">
        <f>SUM(0)</f>
        <v>0</v>
      </c>
      <c r="H31" s="66">
        <v>2014</v>
      </c>
      <c r="I31" s="66">
        <v>2015</v>
      </c>
      <c r="J31" s="66">
        <v>2016</v>
      </c>
      <c r="K31" s="66">
        <v>2017</v>
      </c>
      <c r="L31" s="66">
        <v>2018</v>
      </c>
      <c r="M31" s="66">
        <v>2019</v>
      </c>
      <c r="N31" s="66">
        <v>2020</v>
      </c>
      <c r="P31" s="65"/>
    </row>
    <row r="32" spans="1:53" ht="16">
      <c r="A32" s="26" t="s">
        <v>40</v>
      </c>
      <c r="B32" s="65">
        <f>SUM(O5,O6,O7,O8,O22)</f>
        <v>61.760333333333335</v>
      </c>
      <c r="G32" s="27" t="s">
        <v>92</v>
      </c>
      <c r="H32" s="28">
        <f t="shared" ref="H32:P32" si="4">SUM(H16,H17,H25)</f>
        <v>3373</v>
      </c>
      <c r="I32" s="28">
        <f t="shared" si="4"/>
        <v>3837</v>
      </c>
      <c r="J32" s="28">
        <f t="shared" si="4"/>
        <v>3407</v>
      </c>
      <c r="K32" s="28">
        <f t="shared" si="4"/>
        <v>3438</v>
      </c>
      <c r="L32" s="28">
        <f t="shared" si="4"/>
        <v>2075</v>
      </c>
      <c r="M32" s="28">
        <f t="shared" si="4"/>
        <v>2075</v>
      </c>
      <c r="N32" s="28">
        <f t="shared" si="4"/>
        <v>3950</v>
      </c>
      <c r="O32" s="28">
        <f t="shared" si="4"/>
        <v>3545.9333333333334</v>
      </c>
      <c r="P32" s="28">
        <f t="shared" si="4"/>
        <v>3545.9333333333334</v>
      </c>
    </row>
    <row r="33" spans="1:16" ht="16">
      <c r="A33" s="26" t="s">
        <v>127</v>
      </c>
      <c r="B33" s="65"/>
      <c r="G33" s="27" t="s">
        <v>62</v>
      </c>
      <c r="H33" s="28">
        <f t="shared" ref="H33:P33" si="5">SUM(H10,H11,H12,H13,H19,H20,H21,H24)</f>
        <v>261</v>
      </c>
      <c r="I33" s="28">
        <f t="shared" si="5"/>
        <v>279</v>
      </c>
      <c r="J33" s="28">
        <f t="shared" si="5"/>
        <v>297</v>
      </c>
      <c r="K33" s="28">
        <f t="shared" si="5"/>
        <v>437</v>
      </c>
      <c r="L33" s="28">
        <f t="shared" si="5"/>
        <v>425</v>
      </c>
      <c r="M33" s="28">
        <f t="shared" si="5"/>
        <v>536</v>
      </c>
      <c r="N33" s="28">
        <f t="shared" si="5"/>
        <v>361</v>
      </c>
      <c r="O33" s="28">
        <f t="shared" si="5"/>
        <v>600.44999999999993</v>
      </c>
      <c r="P33" s="28">
        <f t="shared" si="5"/>
        <v>600.44999999999993</v>
      </c>
    </row>
    <row r="34" spans="1:16" ht="16">
      <c r="A34" s="26" t="s">
        <v>128</v>
      </c>
      <c r="B34" s="65">
        <f>SUM(O9)</f>
        <v>450</v>
      </c>
      <c r="G34" s="27" t="s">
        <v>129</v>
      </c>
      <c r="H34" s="28">
        <v>0</v>
      </c>
      <c r="I34" s="28">
        <v>0</v>
      </c>
      <c r="J34" s="28">
        <v>0</v>
      </c>
      <c r="K34" s="28">
        <v>0</v>
      </c>
      <c r="L34" s="28">
        <v>0</v>
      </c>
      <c r="M34" s="28">
        <v>0</v>
      </c>
      <c r="N34" s="28">
        <v>0</v>
      </c>
      <c r="O34" s="28">
        <v>0</v>
      </c>
      <c r="P34" s="28">
        <v>0</v>
      </c>
    </row>
    <row r="35" spans="1:16" ht="16">
      <c r="A35" s="26" t="s">
        <v>130</v>
      </c>
      <c r="B35" s="65">
        <f>SUM(O14,O15,O18,O23)</f>
        <v>263.89999999999998</v>
      </c>
      <c r="G35" s="27" t="s">
        <v>40</v>
      </c>
      <c r="H35" s="28">
        <f t="shared" ref="H35:P35" si="6">SUM(H5,H6,H7,H8,H14,H22)</f>
        <v>125.575</v>
      </c>
      <c r="I35" s="28">
        <f t="shared" si="6"/>
        <v>92.93</v>
      </c>
      <c r="J35" s="28">
        <f t="shared" si="6"/>
        <v>109.69800000000001</v>
      </c>
      <c r="K35" s="28">
        <f t="shared" si="6"/>
        <v>148.21300000000002</v>
      </c>
      <c r="L35" s="28">
        <f t="shared" si="6"/>
        <v>126.09700000000001</v>
      </c>
      <c r="M35" s="28">
        <f t="shared" si="6"/>
        <v>164</v>
      </c>
      <c r="N35" s="28">
        <f t="shared" si="6"/>
        <v>179</v>
      </c>
      <c r="O35" s="28">
        <f t="shared" si="6"/>
        <v>150.36033333333333</v>
      </c>
      <c r="P35" s="28">
        <f t="shared" si="6"/>
        <v>150.36033333333333</v>
      </c>
    </row>
    <row r="36" spans="1:16" ht="16">
      <c r="A36" s="26" t="s">
        <v>131</v>
      </c>
      <c r="B36" s="65">
        <v>0</v>
      </c>
      <c r="G36" s="27" t="s">
        <v>132</v>
      </c>
      <c r="H36" s="28">
        <f t="shared" ref="H36:P36" si="7">SUM(H9,H23,H15,H18)</f>
        <v>3</v>
      </c>
      <c r="I36" s="28">
        <f t="shared" si="7"/>
        <v>5</v>
      </c>
      <c r="J36" s="28">
        <f t="shared" si="7"/>
        <v>644</v>
      </c>
      <c r="K36" s="28">
        <f t="shared" si="7"/>
        <v>456</v>
      </c>
      <c r="L36" s="28">
        <f t="shared" si="7"/>
        <v>457</v>
      </c>
      <c r="M36" s="28">
        <f t="shared" si="7"/>
        <v>458</v>
      </c>
      <c r="N36" s="28">
        <f t="shared" si="7"/>
        <v>606</v>
      </c>
      <c r="O36" s="28">
        <f t="shared" si="7"/>
        <v>625.29999999999995</v>
      </c>
      <c r="P36" s="28">
        <f t="shared" si="7"/>
        <v>625.29999999999995</v>
      </c>
    </row>
    <row r="37" spans="1:16">
      <c r="B37" s="65">
        <f>SUM(B29:B36)</f>
        <v>4922.0436666666665</v>
      </c>
      <c r="H37" s="28">
        <f t="shared" ref="H37:N37" si="8">SUM(H32:H36)</f>
        <v>3762.5749999999998</v>
      </c>
      <c r="I37" s="28">
        <f t="shared" si="8"/>
        <v>4213.93</v>
      </c>
      <c r="J37" s="28">
        <f t="shared" si="8"/>
        <v>4457.6980000000003</v>
      </c>
      <c r="K37" s="28">
        <f t="shared" si="8"/>
        <v>4479.2129999999997</v>
      </c>
      <c r="L37" s="28">
        <f t="shared" si="8"/>
        <v>3083.0970000000002</v>
      </c>
      <c r="M37" s="28">
        <f t="shared" si="8"/>
        <v>3233</v>
      </c>
      <c r="N37" s="28">
        <f t="shared" si="8"/>
        <v>5096</v>
      </c>
      <c r="P37" s="65"/>
    </row>
    <row r="38" spans="1:16">
      <c r="O38" s="28">
        <f>SUM(O32:O36)</f>
        <v>4922.0436666666665</v>
      </c>
      <c r="P38" s="28">
        <f>SUM(P32:P36)</f>
        <v>4922.0436666666665</v>
      </c>
    </row>
    <row r="39" spans="1:16">
      <c r="B39" s="27" t="s">
        <v>133</v>
      </c>
      <c r="C39" s="65">
        <f>SUM(O5,O10,O11,O20,O21,O22)</f>
        <v>448.53733333333332</v>
      </c>
      <c r="P39" s="65"/>
    </row>
    <row r="40" spans="1:16">
      <c r="B40" s="27" t="s">
        <v>134</v>
      </c>
      <c r="C40" s="65">
        <f>SUM(O8,O16,O17,O24)</f>
        <v>3548.3333333333335</v>
      </c>
      <c r="P40" s="65"/>
    </row>
    <row r="41" spans="1:16">
      <c r="B41" s="27" t="s">
        <v>135</v>
      </c>
      <c r="C41" s="65">
        <f>SUM(O6,O7,O13,O14,O25)</f>
        <v>166.87299999999999</v>
      </c>
      <c r="P41" s="65"/>
    </row>
    <row r="42" spans="1:16">
      <c r="B42" s="27" t="s">
        <v>12</v>
      </c>
      <c r="C42" s="65">
        <f>SUM(O19)</f>
        <v>0</v>
      </c>
      <c r="P42" s="65"/>
    </row>
    <row r="43" spans="1:16">
      <c r="B43" s="27" t="s">
        <v>136</v>
      </c>
      <c r="C43" s="65">
        <f>SUM(O9,O15,O18,O23)</f>
        <v>625.29999999999995</v>
      </c>
      <c r="P43" s="65"/>
    </row>
    <row r="44" spans="1:16">
      <c r="B44" s="27" t="s">
        <v>16</v>
      </c>
      <c r="C44" s="65">
        <f>O12</f>
        <v>133</v>
      </c>
      <c r="P44" s="65"/>
    </row>
    <row r="45" spans="1:16">
      <c r="C45" s="65">
        <f>SUM(C39:C44)</f>
        <v>4922.0436666666665</v>
      </c>
      <c r="P45" s="65"/>
    </row>
    <row r="46" spans="1:16">
      <c r="P46" s="65"/>
    </row>
    <row r="47" spans="1:16">
      <c r="P47" s="65"/>
    </row>
    <row r="48" spans="1:16">
      <c r="P48" s="65"/>
    </row>
    <row r="49" spans="1:19">
      <c r="P49" s="65"/>
    </row>
    <row r="50" spans="1:19">
      <c r="P50" s="65"/>
    </row>
    <row r="51" spans="1:19">
      <c r="P51" s="65"/>
    </row>
    <row r="52" spans="1:19">
      <c r="P52" s="65"/>
    </row>
    <row r="53" spans="1:19">
      <c r="P53" s="65"/>
    </row>
    <row r="54" spans="1:19">
      <c r="P54" s="65"/>
    </row>
    <row r="55" spans="1:19">
      <c r="P55" s="65"/>
    </row>
    <row r="56" spans="1:19" ht="16">
      <c r="A56" s="67" t="s">
        <v>137</v>
      </c>
      <c r="P56" s="65"/>
    </row>
    <row r="57" spans="1:19" ht="32">
      <c r="A57" s="67" t="s">
        <v>138</v>
      </c>
      <c r="B57" s="35" t="s">
        <v>38</v>
      </c>
      <c r="C57" s="36" t="s">
        <v>39</v>
      </c>
      <c r="D57" s="36" t="s">
        <v>10</v>
      </c>
      <c r="E57" s="36" t="s">
        <v>6</v>
      </c>
      <c r="F57" s="36" t="s">
        <v>41</v>
      </c>
      <c r="G57" s="36"/>
      <c r="H57" s="36">
        <v>0.83599999999999997</v>
      </c>
      <c r="I57" s="36">
        <v>1.897</v>
      </c>
      <c r="J57" s="36" t="s">
        <v>42</v>
      </c>
      <c r="K57" s="36" t="s">
        <v>42</v>
      </c>
      <c r="L57" s="36" t="s">
        <v>42</v>
      </c>
      <c r="M57" s="36" t="s">
        <v>42</v>
      </c>
      <c r="N57" s="36"/>
      <c r="O57" s="36">
        <f>AVERAGE(H57:M57)</f>
        <v>1.3665</v>
      </c>
      <c r="P57" s="37">
        <f t="shared" ref="P57:P65" si="9">O57</f>
        <v>1.3665</v>
      </c>
      <c r="Q57" s="38" t="s">
        <v>43</v>
      </c>
      <c r="R57" s="36"/>
      <c r="S57" s="36"/>
    </row>
    <row r="58" spans="1:19" ht="32">
      <c r="A58" s="67" t="s">
        <v>139</v>
      </c>
      <c r="B58" s="35" t="s">
        <v>38</v>
      </c>
      <c r="C58" s="36" t="s">
        <v>39</v>
      </c>
      <c r="D58" s="36" t="s">
        <v>10</v>
      </c>
      <c r="E58" s="36" t="s">
        <v>6</v>
      </c>
      <c r="F58" s="36" t="s">
        <v>41</v>
      </c>
      <c r="G58" s="36"/>
      <c r="H58" s="36">
        <v>0.36899999999999999</v>
      </c>
      <c r="I58" s="36">
        <v>0.22900000000000001</v>
      </c>
      <c r="J58" s="36" t="s">
        <v>42</v>
      </c>
      <c r="K58" s="36" t="s">
        <v>42</v>
      </c>
      <c r="L58" s="36" t="s">
        <v>42</v>
      </c>
      <c r="M58" s="36" t="s">
        <v>42</v>
      </c>
      <c r="N58" s="36"/>
      <c r="O58" s="36">
        <f>AVERAGE(H58:M58)</f>
        <v>0.29899999999999999</v>
      </c>
      <c r="P58" s="37">
        <f t="shared" si="9"/>
        <v>0.29899999999999999</v>
      </c>
      <c r="Q58" s="38" t="s">
        <v>43</v>
      </c>
      <c r="R58" s="36"/>
      <c r="S58" s="36"/>
    </row>
    <row r="59" spans="1:19" ht="32">
      <c r="A59" s="67" t="s">
        <v>140</v>
      </c>
      <c r="B59" s="35" t="s">
        <v>38</v>
      </c>
      <c r="C59" s="36" t="s">
        <v>39</v>
      </c>
      <c r="D59" s="36" t="s">
        <v>10</v>
      </c>
      <c r="E59" s="36" t="s">
        <v>6</v>
      </c>
      <c r="F59" s="36" t="s">
        <v>41</v>
      </c>
      <c r="G59" s="36"/>
      <c r="H59" s="36">
        <v>0.52800000000000002</v>
      </c>
      <c r="I59" s="36">
        <v>0.33700000000000002</v>
      </c>
      <c r="J59" s="36" t="s">
        <v>42</v>
      </c>
      <c r="K59" s="36" t="s">
        <v>42</v>
      </c>
      <c r="L59" s="36" t="s">
        <v>42</v>
      </c>
      <c r="M59" s="36" t="s">
        <v>42</v>
      </c>
      <c r="N59" s="36"/>
      <c r="O59" s="36">
        <f>AVERAGE(H59:M59)</f>
        <v>0.4325</v>
      </c>
      <c r="P59" s="37">
        <f t="shared" si="9"/>
        <v>0.4325</v>
      </c>
      <c r="Q59" s="38" t="s">
        <v>43</v>
      </c>
      <c r="R59" s="36"/>
      <c r="S59" s="36"/>
    </row>
    <row r="60" spans="1:19" ht="32">
      <c r="A60" s="67" t="s">
        <v>141</v>
      </c>
      <c r="B60" s="35" t="s">
        <v>38</v>
      </c>
      <c r="C60" s="36" t="s">
        <v>39</v>
      </c>
      <c r="D60" s="36" t="s">
        <v>10</v>
      </c>
      <c r="E60" s="36" t="s">
        <v>6</v>
      </c>
      <c r="F60" s="36" t="s">
        <v>41</v>
      </c>
      <c r="G60" s="36"/>
      <c r="H60" s="36">
        <v>5.0000000000000001E-3</v>
      </c>
      <c r="I60" s="36">
        <v>0.27100000000000002</v>
      </c>
      <c r="J60" s="36" t="s">
        <v>42</v>
      </c>
      <c r="K60" s="36" t="s">
        <v>142</v>
      </c>
      <c r="L60" s="36" t="s">
        <v>42</v>
      </c>
      <c r="M60" s="36" t="s">
        <v>42</v>
      </c>
      <c r="N60" s="36"/>
      <c r="O60" s="36">
        <f>AVERAGE(H60:M60)</f>
        <v>0.13800000000000001</v>
      </c>
      <c r="P60" s="37">
        <f t="shared" si="9"/>
        <v>0.13800000000000001</v>
      </c>
      <c r="Q60" s="38" t="s">
        <v>43</v>
      </c>
      <c r="R60" s="36"/>
      <c r="S60" s="36"/>
    </row>
    <row r="61" spans="1:19" ht="32">
      <c r="A61" s="67" t="s">
        <v>143</v>
      </c>
      <c r="B61" s="35" t="s">
        <v>38</v>
      </c>
      <c r="C61" s="36" t="s">
        <v>39</v>
      </c>
      <c r="D61" s="36" t="s">
        <v>10</v>
      </c>
      <c r="E61" s="36" t="s">
        <v>6</v>
      </c>
      <c r="F61" s="36" t="s">
        <v>41</v>
      </c>
      <c r="G61" s="36"/>
      <c r="H61" s="36" t="s">
        <v>42</v>
      </c>
      <c r="I61" s="36" t="s">
        <v>42</v>
      </c>
      <c r="J61" s="36" t="s">
        <v>42</v>
      </c>
      <c r="K61" s="36" t="s">
        <v>42</v>
      </c>
      <c r="L61" s="36" t="s">
        <v>42</v>
      </c>
      <c r="M61" s="36" t="s">
        <v>42</v>
      </c>
      <c r="N61" s="36"/>
      <c r="O61" s="36">
        <v>0</v>
      </c>
      <c r="P61" s="37">
        <f t="shared" si="9"/>
        <v>0</v>
      </c>
      <c r="Q61" s="38" t="s">
        <v>43</v>
      </c>
      <c r="R61" s="36"/>
      <c r="S61" s="36"/>
    </row>
    <row r="62" spans="1:19" ht="32">
      <c r="A62" s="67" t="s">
        <v>144</v>
      </c>
      <c r="B62" s="35" t="s">
        <v>38</v>
      </c>
      <c r="C62" s="36" t="s">
        <v>39</v>
      </c>
      <c r="D62" s="36" t="s">
        <v>10</v>
      </c>
      <c r="E62" s="36" t="s">
        <v>6</v>
      </c>
      <c r="F62" s="36" t="s">
        <v>41</v>
      </c>
      <c r="G62" s="36"/>
      <c r="H62" s="36">
        <v>1.222</v>
      </c>
      <c r="I62" s="36">
        <v>0.14199999999999999</v>
      </c>
      <c r="J62" s="36" t="s">
        <v>42</v>
      </c>
      <c r="K62" s="36" t="s">
        <v>42</v>
      </c>
      <c r="L62" s="36" t="s">
        <v>42</v>
      </c>
      <c r="M62" s="36" t="s">
        <v>42</v>
      </c>
      <c r="N62" s="36"/>
      <c r="O62" s="36">
        <f>AVERAGE(H62:M62)</f>
        <v>0.68199999999999994</v>
      </c>
      <c r="P62" s="37">
        <f t="shared" si="9"/>
        <v>0.68199999999999994</v>
      </c>
      <c r="Q62" s="38" t="s">
        <v>43</v>
      </c>
      <c r="R62" s="36"/>
      <c r="S62" s="36"/>
    </row>
    <row r="63" spans="1:19" ht="32">
      <c r="A63" s="67" t="s">
        <v>145</v>
      </c>
      <c r="B63" s="35" t="s">
        <v>38</v>
      </c>
      <c r="C63" s="36" t="s">
        <v>39</v>
      </c>
      <c r="D63" s="36" t="s">
        <v>10</v>
      </c>
      <c r="E63" s="36" t="s">
        <v>6</v>
      </c>
      <c r="F63" s="36" t="s">
        <v>41</v>
      </c>
      <c r="G63" s="36"/>
      <c r="H63" s="36">
        <v>0.81399999999999995</v>
      </c>
      <c r="I63" s="36">
        <v>11.984999999999999</v>
      </c>
      <c r="J63" s="36">
        <v>3.56</v>
      </c>
      <c r="K63" s="36">
        <v>0.57399999999999995</v>
      </c>
      <c r="L63" s="36" t="s">
        <v>42</v>
      </c>
      <c r="M63" s="36" t="s">
        <v>42</v>
      </c>
      <c r="N63" s="36"/>
      <c r="O63" s="36">
        <f>AVERAGE(H63:M63)</f>
        <v>4.23325</v>
      </c>
      <c r="P63" s="37">
        <f t="shared" si="9"/>
        <v>4.23325</v>
      </c>
      <c r="Q63" s="38" t="s">
        <v>43</v>
      </c>
      <c r="R63" s="36"/>
      <c r="S63" s="36"/>
    </row>
    <row r="64" spans="1:19" ht="32">
      <c r="A64" s="67" t="s">
        <v>146</v>
      </c>
      <c r="B64" s="35" t="s">
        <v>38</v>
      </c>
      <c r="C64" s="36" t="s">
        <v>39</v>
      </c>
      <c r="D64" s="36" t="s">
        <v>129</v>
      </c>
      <c r="E64" s="36" t="s">
        <v>6</v>
      </c>
      <c r="F64" s="36" t="s">
        <v>41</v>
      </c>
      <c r="G64" s="36"/>
      <c r="H64" s="36">
        <v>0</v>
      </c>
      <c r="I64" s="36">
        <v>0</v>
      </c>
      <c r="J64" s="36">
        <v>0</v>
      </c>
      <c r="K64" s="36">
        <v>0</v>
      </c>
      <c r="L64" s="36" t="s">
        <v>42</v>
      </c>
      <c r="M64" s="36" t="s">
        <v>42</v>
      </c>
      <c r="N64" s="36"/>
      <c r="O64" s="36">
        <f>AVERAGE(H64:M64)</f>
        <v>0</v>
      </c>
      <c r="P64" s="37">
        <f t="shared" si="9"/>
        <v>0</v>
      </c>
      <c r="Q64" s="38" t="s">
        <v>43</v>
      </c>
      <c r="R64" s="36"/>
      <c r="S64" s="36"/>
    </row>
    <row r="65" spans="1:19" ht="32">
      <c r="A65" s="67" t="s">
        <v>147</v>
      </c>
      <c r="B65" s="35" t="s">
        <v>100</v>
      </c>
      <c r="C65" s="36" t="s">
        <v>39</v>
      </c>
      <c r="D65" s="36" t="s">
        <v>148</v>
      </c>
      <c r="E65" s="36" t="s">
        <v>6</v>
      </c>
      <c r="F65" s="36" t="s">
        <v>41</v>
      </c>
      <c r="G65" s="36"/>
      <c r="H65" s="36">
        <v>0</v>
      </c>
      <c r="I65" s="36">
        <v>2.069</v>
      </c>
      <c r="J65" s="36">
        <v>1.139</v>
      </c>
      <c r="K65" s="36">
        <v>10.589</v>
      </c>
      <c r="L65" s="36" t="s">
        <v>42</v>
      </c>
      <c r="M65" s="36" t="s">
        <v>42</v>
      </c>
      <c r="N65" s="36"/>
      <c r="O65" s="36">
        <f>AVERAGE(H65:M65)</f>
        <v>3.4492500000000001</v>
      </c>
      <c r="P65" s="37">
        <f t="shared" si="9"/>
        <v>3.4492500000000001</v>
      </c>
      <c r="Q65" s="38" t="s">
        <v>43</v>
      </c>
      <c r="R65" s="36"/>
      <c r="S65" s="36"/>
    </row>
  </sheetData>
  <autoFilter ref="A4:S25" xr:uid="{00000000-0009-0000-0000-000002000000}"/>
  <mergeCells count="1">
    <mergeCell ref="A1:S2"/>
  </mergeCells>
  <hyperlinks>
    <hyperlink ref="R5" r:id="rId1" xr:uid="{00000000-0004-0000-0200-000000000000}"/>
    <hyperlink ref="Q6" r:id="rId2" xr:uid="{00000000-0004-0000-0200-000001000000}"/>
    <hyperlink ref="R6" r:id="rId3" xr:uid="{00000000-0004-0000-0200-000002000000}"/>
    <hyperlink ref="Q7" r:id="rId4" xr:uid="{00000000-0004-0000-0200-000003000000}"/>
    <hyperlink ref="Q8" r:id="rId5" xr:uid="{00000000-0004-0000-0200-000004000000}"/>
    <hyperlink ref="Q9" r:id="rId6" xr:uid="{00000000-0004-0000-0200-000005000000}"/>
    <hyperlink ref="R9" r:id="rId7" xr:uid="{00000000-0004-0000-0200-000006000000}"/>
    <hyperlink ref="Q10" r:id="rId8" xr:uid="{00000000-0004-0000-0200-000007000000}"/>
    <hyperlink ref="S10" r:id="rId9" xr:uid="{00000000-0004-0000-0200-000008000000}"/>
    <hyperlink ref="Q12" r:id="rId10" xr:uid="{00000000-0004-0000-0200-000009000000}"/>
    <hyperlink ref="R12" r:id="rId11" xr:uid="{00000000-0004-0000-0200-00000A000000}"/>
    <hyperlink ref="S12" r:id="rId12" xr:uid="{00000000-0004-0000-0200-00000B000000}"/>
    <hyperlink ref="T12" r:id="rId13" xr:uid="{00000000-0004-0000-0200-00000C000000}"/>
    <hyperlink ref="Q13" r:id="rId14" xr:uid="{00000000-0004-0000-0200-00000D000000}"/>
    <hyperlink ref="R13" r:id="rId15" xr:uid="{00000000-0004-0000-0200-00000E000000}"/>
    <hyperlink ref="R15" r:id="rId16" xr:uid="{00000000-0004-0000-0200-00000F000000}"/>
    <hyperlink ref="Q16" r:id="rId17" xr:uid="{00000000-0004-0000-0200-000010000000}"/>
    <hyperlink ref="R16" r:id="rId18" xr:uid="{00000000-0004-0000-0200-000011000000}"/>
    <hyperlink ref="Q17" r:id="rId19" xr:uid="{00000000-0004-0000-0200-000012000000}"/>
    <hyperlink ref="Q18" r:id="rId20" xr:uid="{00000000-0004-0000-0200-000013000000}"/>
    <hyperlink ref="Q19" r:id="rId21" xr:uid="{00000000-0004-0000-0200-000014000000}"/>
    <hyperlink ref="R19" r:id="rId22" xr:uid="{00000000-0004-0000-0200-000015000000}"/>
    <hyperlink ref="S19" r:id="rId23" xr:uid="{00000000-0004-0000-0200-000016000000}"/>
    <hyperlink ref="Q20" r:id="rId24" xr:uid="{00000000-0004-0000-0200-000017000000}"/>
    <hyperlink ref="Q22" r:id="rId25" xr:uid="{00000000-0004-0000-0200-000018000000}"/>
    <hyperlink ref="Q23" r:id="rId26" xr:uid="{00000000-0004-0000-0200-000019000000}"/>
    <hyperlink ref="Q24" r:id="rId27" xr:uid="{00000000-0004-0000-0200-00001A000000}"/>
    <hyperlink ref="S24" r:id="rId28" xr:uid="{00000000-0004-0000-0200-00001B000000}"/>
    <hyperlink ref="Q25" r:id="rId29" xr:uid="{00000000-0004-0000-0200-00001C000000}"/>
  </hyperlink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
  <sheetViews>
    <sheetView zoomScale="96" zoomScaleNormal="96" workbookViewId="0">
      <selection sqref="A1:T2"/>
    </sheetView>
  </sheetViews>
  <sheetFormatPr baseColWidth="10" defaultColWidth="8.83203125" defaultRowHeight="15"/>
  <cols>
    <col min="1" max="1" width="25.6640625" style="26" customWidth="1"/>
    <col min="2" max="2" width="23.1640625" style="27" customWidth="1"/>
    <col min="3" max="3" width="13.83203125" style="26" customWidth="1"/>
    <col min="4" max="4" width="14.5" style="27" customWidth="1"/>
    <col min="5" max="5" width="13.5" style="27" customWidth="1"/>
    <col min="6" max="6" width="15" style="26" customWidth="1"/>
    <col min="7" max="7" width="30.1640625" style="27" customWidth="1"/>
    <col min="8" max="8" width="17.33203125" style="27" customWidth="1"/>
    <col min="9" max="9" width="13.83203125" style="27" customWidth="1"/>
    <col min="10" max="15" width="16" style="27" customWidth="1"/>
    <col min="16" max="18" width="18.1640625" style="27" customWidth="1"/>
    <col min="19" max="19" width="50.5" style="26" customWidth="1"/>
    <col min="20" max="20" width="101.5" style="27" customWidth="1"/>
    <col min="21" max="1025" width="9.1640625" customWidth="1"/>
  </cols>
  <sheetData>
    <row r="1" spans="1:20" ht="14.5" customHeight="1">
      <c r="A1" s="84" t="s">
        <v>188</v>
      </c>
      <c r="B1" s="84"/>
      <c r="C1" s="84"/>
      <c r="D1" s="84"/>
      <c r="E1" s="84"/>
      <c r="F1" s="84"/>
      <c r="G1" s="84"/>
      <c r="H1" s="84"/>
      <c r="I1" s="84"/>
      <c r="J1" s="84"/>
      <c r="K1" s="84"/>
      <c r="L1" s="84"/>
      <c r="M1" s="84"/>
      <c r="N1" s="84"/>
      <c r="O1" s="84"/>
      <c r="P1" s="84"/>
      <c r="Q1" s="84"/>
      <c r="R1" s="84"/>
      <c r="S1" s="84"/>
      <c r="T1" s="84"/>
    </row>
    <row r="2" spans="1:20" ht="14.5" customHeight="1">
      <c r="A2" s="84"/>
      <c r="B2" s="84"/>
      <c r="C2" s="84"/>
      <c r="D2" s="84"/>
      <c r="E2" s="84"/>
      <c r="F2" s="84"/>
      <c r="G2" s="84"/>
      <c r="H2" s="84"/>
      <c r="I2" s="84"/>
      <c r="J2" s="84"/>
      <c r="K2" s="84"/>
      <c r="L2" s="84"/>
      <c r="M2" s="84"/>
      <c r="N2" s="84"/>
      <c r="O2" s="84"/>
      <c r="P2" s="84"/>
      <c r="Q2" s="84"/>
      <c r="R2" s="84"/>
      <c r="S2" s="84"/>
      <c r="T2" s="84"/>
    </row>
    <row r="3" spans="1:20" ht="14.5" customHeight="1">
      <c r="A3" s="1"/>
      <c r="B3" s="1"/>
      <c r="C3" s="1"/>
      <c r="D3" s="1"/>
      <c r="E3" s="1"/>
      <c r="F3" s="1"/>
      <c r="G3" s="1"/>
      <c r="H3" s="1"/>
      <c r="I3" s="1"/>
      <c r="J3" s="1"/>
      <c r="K3" s="1"/>
      <c r="L3" s="1"/>
      <c r="M3" s="1"/>
      <c r="N3" s="1"/>
      <c r="O3" s="1"/>
      <c r="P3" s="1"/>
      <c r="Q3" s="1"/>
      <c r="R3" s="1"/>
      <c r="S3" s="1"/>
      <c r="T3" s="1"/>
    </row>
    <row r="4" spans="1:20" s="69" customFormat="1" ht="65.25" customHeight="1">
      <c r="A4" s="68" t="s">
        <v>149</v>
      </c>
      <c r="B4" s="68" t="s">
        <v>150</v>
      </c>
      <c r="C4" s="68" t="s">
        <v>24</v>
      </c>
      <c r="D4" s="68" t="s">
        <v>25</v>
      </c>
      <c r="E4" s="68" t="s">
        <v>26</v>
      </c>
      <c r="F4" s="68" t="s">
        <v>27</v>
      </c>
      <c r="G4" s="68" t="s">
        <v>28</v>
      </c>
      <c r="H4" s="68" t="s">
        <v>29</v>
      </c>
      <c r="I4" s="68" t="s">
        <v>30</v>
      </c>
      <c r="J4" s="68" t="s">
        <v>31</v>
      </c>
      <c r="K4" s="68">
        <v>2017</v>
      </c>
      <c r="L4" s="68">
        <v>2018</v>
      </c>
      <c r="M4" s="68">
        <v>2019</v>
      </c>
      <c r="N4" s="68">
        <v>2020</v>
      </c>
      <c r="O4" s="68" t="s">
        <v>32</v>
      </c>
      <c r="P4" s="68" t="s">
        <v>33</v>
      </c>
      <c r="Q4" s="68" t="s">
        <v>34</v>
      </c>
      <c r="R4" s="68"/>
      <c r="S4" s="68" t="s">
        <v>34</v>
      </c>
      <c r="T4" s="68" t="s">
        <v>36</v>
      </c>
    </row>
    <row r="5" spans="1:20" s="27" customFormat="1" ht="80">
      <c r="A5" s="36" t="s">
        <v>151</v>
      </c>
      <c r="B5" s="36" t="s">
        <v>152</v>
      </c>
      <c r="C5" s="36" t="s">
        <v>153</v>
      </c>
      <c r="D5" s="36" t="s">
        <v>154</v>
      </c>
      <c r="E5" s="36" t="s">
        <v>12</v>
      </c>
      <c r="F5" s="36" t="s">
        <v>12</v>
      </c>
      <c r="G5" s="50" t="s">
        <v>12</v>
      </c>
      <c r="H5" s="50">
        <f>464*0.2</f>
        <v>92.800000000000011</v>
      </c>
      <c r="I5" s="50">
        <f>0.2*299</f>
        <v>59.800000000000004</v>
      </c>
      <c r="J5" s="50">
        <f>0.2*215</f>
        <v>43</v>
      </c>
      <c r="K5" s="50" t="s">
        <v>42</v>
      </c>
      <c r="L5" s="50" t="s">
        <v>42</v>
      </c>
      <c r="M5" s="50">
        <v>27.7</v>
      </c>
      <c r="N5" s="50" t="s">
        <v>42</v>
      </c>
      <c r="O5" s="52">
        <f>AVERAGE(J5:N5)</f>
        <v>35.35</v>
      </c>
      <c r="P5" s="50">
        <f>O5</f>
        <v>35.35</v>
      </c>
      <c r="Q5" s="60" t="s">
        <v>155</v>
      </c>
      <c r="R5" s="38" t="s">
        <v>156</v>
      </c>
      <c r="S5" s="60" t="s">
        <v>155</v>
      </c>
      <c r="T5" s="50"/>
    </row>
    <row r="6" spans="1:20" s="27" customFormat="1" ht="112">
      <c r="A6" s="36" t="s">
        <v>157</v>
      </c>
      <c r="B6" s="36" t="s">
        <v>152</v>
      </c>
      <c r="C6" s="36" t="s">
        <v>153</v>
      </c>
      <c r="D6" s="36" t="s">
        <v>154</v>
      </c>
      <c r="E6" s="36" t="s">
        <v>12</v>
      </c>
      <c r="F6" s="36" t="s">
        <v>12</v>
      </c>
      <c r="G6" s="36" t="s">
        <v>12</v>
      </c>
      <c r="H6" s="52">
        <f>(102/12)*0.281</f>
        <v>2.3885000000000001</v>
      </c>
      <c r="I6" s="52">
        <f>(102/12)*0.281</f>
        <v>2.3885000000000001</v>
      </c>
      <c r="J6" s="52">
        <f>(102/12)*0.281</f>
        <v>2.3885000000000001</v>
      </c>
      <c r="K6" s="52">
        <v>2.39</v>
      </c>
      <c r="L6" s="52">
        <v>2.39</v>
      </c>
      <c r="M6" s="52" t="s">
        <v>42</v>
      </c>
      <c r="N6" s="52" t="s">
        <v>42</v>
      </c>
      <c r="O6" s="52">
        <f>AVERAGE(J6:N6)</f>
        <v>2.3895</v>
      </c>
      <c r="P6" s="52">
        <f>AVERAGE(H6:J6)</f>
        <v>2.3885000000000001</v>
      </c>
      <c r="Q6" s="60" t="s">
        <v>155</v>
      </c>
      <c r="R6" s="60"/>
      <c r="S6" s="38"/>
      <c r="T6" s="36" t="s">
        <v>158</v>
      </c>
    </row>
    <row r="7" spans="1:20" s="27" customFormat="1" ht="96">
      <c r="A7" s="36" t="s">
        <v>159</v>
      </c>
      <c r="B7" s="50" t="s">
        <v>160</v>
      </c>
      <c r="C7" s="36" t="s">
        <v>161</v>
      </c>
      <c r="D7" s="36" t="s">
        <v>154</v>
      </c>
      <c r="E7" s="36" t="s">
        <v>12</v>
      </c>
      <c r="F7" s="36" t="s">
        <v>12</v>
      </c>
      <c r="G7" s="36" t="s">
        <v>12</v>
      </c>
      <c r="H7" s="52">
        <v>600</v>
      </c>
      <c r="I7" s="50" t="s">
        <v>42</v>
      </c>
      <c r="J7" s="50" t="s">
        <v>42</v>
      </c>
      <c r="K7" s="50">
        <v>1670</v>
      </c>
      <c r="L7" s="50">
        <v>1670</v>
      </c>
      <c r="M7" s="50" t="s">
        <v>42</v>
      </c>
      <c r="N7" s="50" t="s">
        <v>42</v>
      </c>
      <c r="O7" s="52">
        <f>AVERAGE(J7:N7)</f>
        <v>1670</v>
      </c>
      <c r="P7" s="52">
        <f>O7</f>
        <v>1670</v>
      </c>
      <c r="Q7" s="38" t="s">
        <v>162</v>
      </c>
      <c r="R7" s="4" t="s">
        <v>163</v>
      </c>
      <c r="S7" s="38"/>
      <c r="T7" s="50"/>
    </row>
    <row r="8" spans="1:20" s="27" customFormat="1" ht="32">
      <c r="A8" s="36" t="s">
        <v>164</v>
      </c>
      <c r="B8" s="50" t="s">
        <v>165</v>
      </c>
      <c r="C8" s="36" t="s">
        <v>153</v>
      </c>
      <c r="D8" s="36" t="s">
        <v>154</v>
      </c>
      <c r="E8" s="36" t="s">
        <v>12</v>
      </c>
      <c r="F8" s="36" t="s">
        <v>12</v>
      </c>
      <c r="G8" s="36" t="s">
        <v>12</v>
      </c>
      <c r="H8" s="70">
        <v>2100</v>
      </c>
      <c r="I8" s="50">
        <v>2800</v>
      </c>
      <c r="J8" s="50">
        <v>1100</v>
      </c>
      <c r="K8" s="50">
        <v>700</v>
      </c>
      <c r="L8" s="50">
        <v>1700</v>
      </c>
      <c r="M8" s="50" t="s">
        <v>42</v>
      </c>
      <c r="N8" s="50" t="s">
        <v>42</v>
      </c>
      <c r="O8" s="52">
        <f>AVERAGE(J8:N8)</f>
        <v>1166.6666666666667</v>
      </c>
      <c r="P8" s="50">
        <f>O8</f>
        <v>1166.6666666666667</v>
      </c>
      <c r="Q8" s="38" t="s">
        <v>166</v>
      </c>
      <c r="R8" s="50"/>
      <c r="S8" s="71"/>
      <c r="T8" s="36"/>
    </row>
    <row r="9" spans="1:20" s="27" customFormat="1" ht="32">
      <c r="A9" s="36" t="s">
        <v>167</v>
      </c>
      <c r="B9" s="50" t="s">
        <v>168</v>
      </c>
      <c r="C9" s="36" t="s">
        <v>153</v>
      </c>
      <c r="D9" s="36" t="s">
        <v>154</v>
      </c>
      <c r="E9" s="36" t="s">
        <v>12</v>
      </c>
      <c r="F9" s="36" t="s">
        <v>12</v>
      </c>
      <c r="G9" s="36" t="s">
        <v>12</v>
      </c>
      <c r="H9" s="52">
        <f>40*0.753602</f>
        <v>30.144079999999999</v>
      </c>
      <c r="I9" s="50" t="s">
        <v>42</v>
      </c>
      <c r="J9" s="50" t="s">
        <v>42</v>
      </c>
      <c r="K9" s="50" t="s">
        <v>42</v>
      </c>
      <c r="L9" s="50" t="s">
        <v>42</v>
      </c>
      <c r="M9" s="50" t="s">
        <v>42</v>
      </c>
      <c r="N9" s="50" t="s">
        <v>42</v>
      </c>
      <c r="O9" s="52" t="s">
        <v>42</v>
      </c>
      <c r="P9" s="52" t="str">
        <f>O9</f>
        <v>n/a</v>
      </c>
      <c r="Q9" s="38" t="s">
        <v>162</v>
      </c>
      <c r="R9" s="50"/>
      <c r="S9" s="38"/>
      <c r="T9" s="50"/>
    </row>
    <row r="10" spans="1:20" s="74" customFormat="1" ht="14">
      <c r="A10" s="72"/>
      <c r="B10" s="73"/>
      <c r="C10" s="72"/>
      <c r="D10" s="72"/>
      <c r="F10" s="72"/>
      <c r="S10" s="72"/>
    </row>
    <row r="11" spans="1:20">
      <c r="O11" s="27">
        <f>SUM(O5:O9)</f>
        <v>2874.4061666666666</v>
      </c>
      <c r="P11" s="27">
        <f>O11</f>
        <v>2874.4061666666666</v>
      </c>
    </row>
  </sheetData>
  <autoFilter ref="A4:T9" xr:uid="{00000000-0009-0000-0000-000003000000}"/>
  <mergeCells count="1">
    <mergeCell ref="A1:T2"/>
  </mergeCells>
  <hyperlinks>
    <hyperlink ref="Q5" r:id="rId1" xr:uid="{00000000-0004-0000-0300-000000000000}"/>
    <hyperlink ref="R5" r:id="rId2" xr:uid="{00000000-0004-0000-0300-000001000000}"/>
    <hyperlink ref="S5" r:id="rId3" xr:uid="{00000000-0004-0000-0300-000002000000}"/>
    <hyperlink ref="Q6" r:id="rId4" xr:uid="{00000000-0004-0000-0300-000003000000}"/>
    <hyperlink ref="Q7" r:id="rId5" xr:uid="{00000000-0004-0000-0300-000004000000}"/>
    <hyperlink ref="R7" r:id="rId6" xr:uid="{00000000-0004-0000-0300-000005000000}"/>
    <hyperlink ref="Q8" r:id="rId7" xr:uid="{00000000-0004-0000-0300-000006000000}"/>
    <hyperlink ref="Q9" r:id="rId8" xr:uid="{00000000-0004-0000-0300-000007000000}"/>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
  <sheetViews>
    <sheetView topLeftCell="C1" zoomScale="99" zoomScaleNormal="99" workbookViewId="0">
      <selection sqref="A1:S2"/>
    </sheetView>
  </sheetViews>
  <sheetFormatPr baseColWidth="10" defaultColWidth="8.83203125" defaultRowHeight="15"/>
  <cols>
    <col min="1" max="1" width="42.83203125" style="75" customWidth="1"/>
    <col min="2" max="2" width="21.83203125" style="53" customWidth="1"/>
    <col min="3" max="3" width="13.33203125" style="75" customWidth="1"/>
    <col min="4" max="4" width="9.6640625" style="53" customWidth="1"/>
    <col min="5" max="5" width="17.83203125" style="53" customWidth="1"/>
    <col min="6" max="6" width="33.1640625" style="53" customWidth="1"/>
    <col min="7" max="7" width="17.83203125" style="53" customWidth="1"/>
    <col min="8" max="8" width="9.1640625" style="53" customWidth="1"/>
    <col min="9" max="9" width="12.5" style="53" customWidth="1"/>
    <col min="10" max="10" width="12.6640625" style="53" customWidth="1"/>
    <col min="11" max="15" width="10.1640625" style="53" customWidth="1"/>
    <col min="16" max="16" width="14.33203125" style="53" customWidth="1"/>
    <col min="17" max="18" width="31.83203125" style="53" customWidth="1"/>
    <col min="19" max="19" width="45.1640625" style="53" customWidth="1"/>
    <col min="20" max="20" width="9.1640625" style="53" customWidth="1"/>
    <col min="21" max="1025" width="9.1640625" customWidth="1"/>
  </cols>
  <sheetData>
    <row r="1" spans="1:20" ht="14.5" customHeight="1">
      <c r="A1" s="86" t="s">
        <v>169</v>
      </c>
      <c r="B1" s="86"/>
      <c r="C1" s="86"/>
      <c r="D1" s="86"/>
      <c r="E1" s="86"/>
      <c r="F1" s="86"/>
      <c r="G1" s="86"/>
      <c r="H1" s="86"/>
      <c r="I1" s="86"/>
      <c r="J1" s="86"/>
      <c r="K1" s="86"/>
      <c r="L1" s="86"/>
      <c r="M1" s="86"/>
      <c r="N1" s="86"/>
      <c r="O1" s="86"/>
      <c r="P1" s="86"/>
      <c r="Q1" s="86"/>
      <c r="R1" s="86"/>
      <c r="S1" s="86"/>
      <c r="T1" s="76"/>
    </row>
    <row r="2" spans="1:20" ht="14.5" customHeight="1">
      <c r="A2" s="86"/>
      <c r="B2" s="86"/>
      <c r="C2" s="86"/>
      <c r="D2" s="86"/>
      <c r="E2" s="86"/>
      <c r="F2" s="86"/>
      <c r="G2" s="86"/>
      <c r="H2" s="86"/>
      <c r="I2" s="86"/>
      <c r="J2" s="86"/>
      <c r="K2" s="86"/>
      <c r="L2" s="86"/>
      <c r="M2" s="86"/>
      <c r="N2" s="86"/>
      <c r="O2" s="86"/>
      <c r="P2" s="86"/>
      <c r="Q2" s="86"/>
      <c r="R2" s="86"/>
      <c r="S2" s="86"/>
      <c r="T2" s="76"/>
    </row>
    <row r="3" spans="1:20" ht="15" customHeight="1">
      <c r="A3" s="76"/>
      <c r="B3" s="76"/>
      <c r="C3" s="76"/>
      <c r="D3" s="76"/>
      <c r="E3" s="76"/>
      <c r="F3" s="76"/>
      <c r="G3" s="76"/>
      <c r="H3" s="76"/>
      <c r="I3" s="76"/>
      <c r="J3" s="76"/>
      <c r="K3" s="76"/>
      <c r="L3" s="76"/>
      <c r="M3" s="76"/>
      <c r="N3" s="76"/>
      <c r="O3" s="76"/>
      <c r="P3" s="76"/>
      <c r="Q3" s="76"/>
      <c r="R3" s="76"/>
      <c r="S3" s="76"/>
      <c r="T3" s="76"/>
    </row>
    <row r="4" spans="1:20" s="33" customFormat="1" ht="57.75" customHeight="1">
      <c r="A4" s="29" t="s">
        <v>149</v>
      </c>
      <c r="B4" s="29" t="s">
        <v>150</v>
      </c>
      <c r="C4" s="29" t="s">
        <v>24</v>
      </c>
      <c r="D4" s="29" t="s">
        <v>25</v>
      </c>
      <c r="E4" s="29" t="s">
        <v>26</v>
      </c>
      <c r="F4" s="29" t="s">
        <v>27</v>
      </c>
      <c r="G4" s="29" t="s">
        <v>28</v>
      </c>
      <c r="H4" s="29" t="s">
        <v>29</v>
      </c>
      <c r="I4" s="29" t="s">
        <v>30</v>
      </c>
      <c r="J4" s="29" t="s">
        <v>31</v>
      </c>
      <c r="K4" s="29">
        <v>2017</v>
      </c>
      <c r="L4" s="29">
        <v>2018</v>
      </c>
      <c r="M4" s="29">
        <v>2019</v>
      </c>
      <c r="N4" s="29">
        <v>2020</v>
      </c>
      <c r="O4" s="29" t="s">
        <v>32</v>
      </c>
      <c r="P4" s="68" t="s">
        <v>33</v>
      </c>
      <c r="Q4" s="29" t="s">
        <v>34</v>
      </c>
      <c r="R4" s="29" t="s">
        <v>34</v>
      </c>
      <c r="S4" s="29" t="s">
        <v>36</v>
      </c>
    </row>
    <row r="5" spans="1:20" ht="16">
      <c r="A5" s="77" t="s">
        <v>170</v>
      </c>
      <c r="B5" s="78" t="s">
        <v>171</v>
      </c>
      <c r="C5" s="79" t="s">
        <v>4</v>
      </c>
      <c r="D5" s="78" t="s">
        <v>62</v>
      </c>
      <c r="E5" s="36" t="s">
        <v>6</v>
      </c>
      <c r="F5" s="78" t="s">
        <v>12</v>
      </c>
      <c r="G5" s="78"/>
      <c r="H5" s="78">
        <v>765</v>
      </c>
      <c r="I5" s="78">
        <v>564</v>
      </c>
      <c r="J5" s="78">
        <v>281</v>
      </c>
      <c r="K5" s="78">
        <v>156</v>
      </c>
      <c r="L5" s="78">
        <v>184</v>
      </c>
      <c r="M5" s="78" t="s">
        <v>42</v>
      </c>
      <c r="N5" s="78" t="s">
        <v>42</v>
      </c>
      <c r="O5" s="80">
        <f>AVERAGE(J5:N5)</f>
        <v>207</v>
      </c>
      <c r="P5" s="80">
        <f>O5</f>
        <v>207</v>
      </c>
      <c r="Q5" s="81" t="s">
        <v>172</v>
      </c>
      <c r="R5" s="81" t="s">
        <v>173</v>
      </c>
      <c r="S5" s="4" t="s">
        <v>174</v>
      </c>
    </row>
    <row r="6" spans="1:20" ht="32">
      <c r="A6" s="77" t="s">
        <v>175</v>
      </c>
      <c r="B6" s="78" t="s">
        <v>176</v>
      </c>
      <c r="C6" s="79" t="s">
        <v>4</v>
      </c>
      <c r="D6" s="78" t="s">
        <v>62</v>
      </c>
      <c r="E6" s="36" t="s">
        <v>6</v>
      </c>
      <c r="F6" s="78" t="s">
        <v>12</v>
      </c>
      <c r="G6" s="78"/>
      <c r="H6" s="78">
        <v>6.3</v>
      </c>
      <c r="I6" s="78">
        <v>3.2</v>
      </c>
      <c r="J6" s="78">
        <v>1.2</v>
      </c>
      <c r="K6" s="78">
        <v>1.8</v>
      </c>
      <c r="L6" s="78">
        <v>1.4</v>
      </c>
      <c r="M6" s="78" t="s">
        <v>42</v>
      </c>
      <c r="N6" s="78" t="s">
        <v>42</v>
      </c>
      <c r="O6" s="80">
        <f>AVERAGE(J6:N6)</f>
        <v>1.4666666666666668</v>
      </c>
      <c r="P6" s="80">
        <f>O6</f>
        <v>1.4666666666666668</v>
      </c>
      <c r="Q6" s="81" t="s">
        <v>177</v>
      </c>
      <c r="R6" s="29"/>
      <c r="S6" s="29"/>
    </row>
    <row r="7" spans="1:20" ht="16">
      <c r="A7" s="77" t="s">
        <v>178</v>
      </c>
      <c r="B7" s="78" t="s">
        <v>179</v>
      </c>
      <c r="C7" s="79" t="s">
        <v>4</v>
      </c>
      <c r="D7" s="78" t="s">
        <v>62</v>
      </c>
      <c r="E7" s="78" t="s">
        <v>180</v>
      </c>
      <c r="F7" s="78" t="s">
        <v>12</v>
      </c>
      <c r="G7" s="78"/>
      <c r="H7" s="78">
        <v>462</v>
      </c>
      <c r="I7" s="78">
        <v>356</v>
      </c>
      <c r="J7" s="78">
        <v>350</v>
      </c>
      <c r="K7" s="78">
        <v>235</v>
      </c>
      <c r="L7" s="78">
        <v>330</v>
      </c>
      <c r="M7" s="78" t="s">
        <v>42</v>
      </c>
      <c r="N7" s="78" t="s">
        <v>42</v>
      </c>
      <c r="O7" s="80">
        <f>AVERAGE(J7:N7)</f>
        <v>305</v>
      </c>
      <c r="P7" s="78">
        <f>O7</f>
        <v>305</v>
      </c>
      <c r="Q7" s="82" t="s">
        <v>181</v>
      </c>
      <c r="R7" s="29"/>
      <c r="S7" s="29"/>
    </row>
    <row r="8" spans="1:20" ht="25" customHeight="1">
      <c r="A8" s="77" t="s">
        <v>182</v>
      </c>
      <c r="B8" s="78" t="s">
        <v>183</v>
      </c>
      <c r="C8" s="78" t="s">
        <v>4</v>
      </c>
      <c r="D8" s="78" t="s">
        <v>12</v>
      </c>
      <c r="E8" s="78" t="s">
        <v>6</v>
      </c>
      <c r="F8" s="78" t="s">
        <v>57</v>
      </c>
      <c r="G8" s="78"/>
      <c r="H8" s="78" t="s">
        <v>42</v>
      </c>
      <c r="I8" s="78" t="s">
        <v>42</v>
      </c>
      <c r="J8" s="78" t="s">
        <v>42</v>
      </c>
      <c r="K8" s="78" t="s">
        <v>42</v>
      </c>
      <c r="L8" s="78" t="s">
        <v>42</v>
      </c>
      <c r="M8" s="78" t="s">
        <v>42</v>
      </c>
      <c r="N8" s="78" t="s">
        <v>42</v>
      </c>
      <c r="O8" s="80" t="s">
        <v>42</v>
      </c>
      <c r="P8" s="78" t="s">
        <v>42</v>
      </c>
      <c r="Q8" s="82" t="s">
        <v>184</v>
      </c>
      <c r="R8" s="29"/>
      <c r="S8" s="29"/>
    </row>
    <row r="9" spans="1:20" ht="29" customHeight="1">
      <c r="A9" s="77" t="s">
        <v>185</v>
      </c>
      <c r="B9" s="78" t="s">
        <v>186</v>
      </c>
      <c r="C9" s="78" t="s">
        <v>4</v>
      </c>
      <c r="D9" s="78" t="s">
        <v>12</v>
      </c>
      <c r="E9" s="78" t="s">
        <v>6</v>
      </c>
      <c r="F9" s="78" t="s">
        <v>57</v>
      </c>
      <c r="G9" s="78"/>
      <c r="H9" s="78" t="s">
        <v>42</v>
      </c>
      <c r="I9" s="78" t="s">
        <v>42</v>
      </c>
      <c r="J9" s="78" t="s">
        <v>42</v>
      </c>
      <c r="K9" s="78" t="s">
        <v>42</v>
      </c>
      <c r="L9" s="78" t="s">
        <v>42</v>
      </c>
      <c r="M9" s="78" t="s">
        <v>42</v>
      </c>
      <c r="N9" s="78" t="s">
        <v>42</v>
      </c>
      <c r="O9" s="80"/>
      <c r="P9" s="78" t="s">
        <v>42</v>
      </c>
      <c r="Q9" s="82" t="s">
        <v>187</v>
      </c>
      <c r="R9" s="29"/>
      <c r="S9" s="29"/>
    </row>
    <row r="10" spans="1:20">
      <c r="O10" s="83">
        <f>SUM(O5:O7)</f>
        <v>513.4666666666667</v>
      </c>
    </row>
  </sheetData>
  <mergeCells count="1">
    <mergeCell ref="A1:S2"/>
  </mergeCells>
  <hyperlinks>
    <hyperlink ref="Q5" r:id="rId1" xr:uid="{00000000-0004-0000-0400-000000000000}"/>
    <hyperlink ref="R5" r:id="rId2" xr:uid="{00000000-0004-0000-0400-000001000000}"/>
    <hyperlink ref="S5" r:id="rId3" xr:uid="{00000000-0004-0000-0400-000002000000}"/>
    <hyperlink ref="Q6" r:id="rId4" xr:uid="{00000000-0004-0000-0400-000003000000}"/>
    <hyperlink ref="Q7" r:id="rId5" xr:uid="{00000000-0004-0000-0400-000004000000}"/>
    <hyperlink ref="Q8" r:id="rId6" xr:uid="{00000000-0004-0000-0400-000005000000}"/>
    <hyperlink ref="Q9" r:id="rId7" xr:uid="{00000000-0004-0000-0400-000006000000}"/>
  </hyperlinks>
  <pageMargins left="0.7" right="0.7" top="0.75" bottom="0.75" header="0.51180555555555496" footer="0.51180555555555496"/>
  <pageSetup paperSize="9" firstPageNumber="0" orientation="portrait" horizontalDpi="300" verticalDpi="300"/>
  <drawing r:id="rId8"/>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Summary</vt:lpstr>
      <vt:lpstr>Fiscal support</vt:lpstr>
      <vt:lpstr>Public finance </vt:lpstr>
      <vt:lpstr>SOE 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Ipek Gencsu</dc:creator>
  <dc:description/>
  <cp:lastModifiedBy>Mike van Ham</cp:lastModifiedBy>
  <cp:revision>10</cp:revision>
  <dcterms:created xsi:type="dcterms:W3CDTF">2017-03-02T15:27:26Z</dcterms:created>
  <dcterms:modified xsi:type="dcterms:W3CDTF">2020-07-21T13:10:51Z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ecurity">
    <vt:i4>0</vt:i4>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